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ro\Dropbox\miretta\Citizen Science project Sustaining Re-Tasty\Carbon foodprint tool\FINAL FILES 7.12\"/>
    </mc:Choice>
  </mc:AlternateContent>
  <xr:revisionPtr revIDLastSave="0" documentId="13_ncr:1_{FA4CECB0-63B2-47A5-8ACA-80623E10F52F}" xr6:coauthVersionLast="47" xr6:coauthVersionMax="47" xr10:uidLastSave="{00000000-0000-0000-0000-000000000000}"/>
  <bookViews>
    <workbookView xWindow="-120" yWindow="-120" windowWidth="29040" windowHeight="15720" xr2:uid="{986628D1-3546-4A68-8AC9-17FD70DBFC7E}"/>
  </bookViews>
  <sheets>
    <sheet name="General t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0" i="1" l="1"/>
  <c r="F90" i="1" s="1"/>
  <c r="G90" i="1" s="1"/>
  <c r="E88" i="1"/>
  <c r="F88" i="1" s="1"/>
  <c r="G88" i="1" s="1"/>
  <c r="E35" i="1"/>
  <c r="F35" i="1"/>
  <c r="G35" i="1" s="1"/>
  <c r="E27" i="1"/>
  <c r="F27" i="1" s="1"/>
  <c r="G27" i="1" s="1"/>
  <c r="B89" i="1"/>
  <c r="B90" i="1"/>
  <c r="B91" i="1"/>
  <c r="B92" i="1"/>
  <c r="E62" i="1"/>
  <c r="F62" i="1" s="1"/>
  <c r="B62" i="1"/>
  <c r="E50" i="1"/>
  <c r="F50" i="1" s="1"/>
  <c r="B50" i="1"/>
  <c r="B88" i="1"/>
  <c r="B87" i="1"/>
  <c r="E83" i="1"/>
  <c r="F83" i="1" s="1"/>
  <c r="G83" i="1" s="1"/>
  <c r="E87" i="1"/>
  <c r="F87" i="1" s="1"/>
  <c r="E34" i="1"/>
  <c r="F34" i="1" s="1"/>
  <c r="G34" i="1" s="1"/>
  <c r="G62" i="1" l="1"/>
  <c r="G87" i="1"/>
  <c r="G50" i="1"/>
  <c r="E94" i="1"/>
  <c r="F94" i="1" s="1"/>
  <c r="E23" i="1"/>
  <c r="F23" i="1" s="1"/>
  <c r="G23" i="1" s="1"/>
  <c r="E24" i="1"/>
  <c r="F24" i="1" s="1"/>
  <c r="G24" i="1" s="1"/>
  <c r="E25" i="1"/>
  <c r="F25" i="1" s="1"/>
  <c r="E26" i="1"/>
  <c r="F26" i="1" s="1"/>
  <c r="G26" i="1" s="1"/>
  <c r="B25" i="1"/>
  <c r="B94" i="1"/>
  <c r="E84" i="1"/>
  <c r="F84" i="1" s="1"/>
  <c r="E91" i="1"/>
  <c r="F91" i="1" s="1"/>
  <c r="E71" i="1"/>
  <c r="F71" i="1" s="1"/>
  <c r="E33" i="1"/>
  <c r="F33" i="1" s="1"/>
  <c r="G33" i="1" s="1"/>
  <c r="E32" i="1"/>
  <c r="F32" i="1" s="1"/>
  <c r="G32" i="1" s="1"/>
  <c r="E41" i="1"/>
  <c r="F41" i="1" s="1"/>
  <c r="G41" i="1" s="1"/>
  <c r="E42" i="1"/>
  <c r="F42" i="1" s="1"/>
  <c r="G42" i="1" s="1"/>
  <c r="E40" i="1"/>
  <c r="F40" i="1" s="1"/>
  <c r="G40" i="1" s="1"/>
  <c r="E31" i="1"/>
  <c r="F31" i="1" s="1"/>
  <c r="G31" i="1" s="1"/>
  <c r="E30" i="1"/>
  <c r="F30" i="1" s="1"/>
  <c r="G30" i="1" s="1"/>
  <c r="E39" i="1"/>
  <c r="F39" i="1" s="1"/>
  <c r="G39" i="1" s="1"/>
  <c r="E38" i="1"/>
  <c r="F38" i="1" s="1"/>
  <c r="G38" i="1" s="1"/>
  <c r="E37" i="1"/>
  <c r="F37" i="1" s="1"/>
  <c r="G37" i="1" s="1"/>
  <c r="E36" i="1"/>
  <c r="F36" i="1" s="1"/>
  <c r="G36" i="1" s="1"/>
  <c r="B80" i="1"/>
  <c r="B86" i="1"/>
  <c r="B84" i="1"/>
  <c r="B85" i="1"/>
  <c r="B71" i="1"/>
  <c r="E82" i="1"/>
  <c r="F82" i="1" s="1"/>
  <c r="G82" i="1" s="1"/>
  <c r="E54" i="1"/>
  <c r="F54" i="1" s="1"/>
  <c r="E53" i="1"/>
  <c r="F53" i="1" s="1"/>
  <c r="E77" i="1"/>
  <c r="F77" i="1" s="1"/>
  <c r="E78" i="1"/>
  <c r="F78" i="1" s="1"/>
  <c r="E79" i="1"/>
  <c r="F79" i="1" s="1"/>
  <c r="E80" i="1"/>
  <c r="F80" i="1" s="1"/>
  <c r="G80" i="1" s="1"/>
  <c r="E89" i="1"/>
  <c r="F89" i="1" s="1"/>
  <c r="E92" i="1"/>
  <c r="F92" i="1" s="1"/>
  <c r="E86" i="1"/>
  <c r="F86" i="1" s="1"/>
  <c r="E85" i="1"/>
  <c r="F85" i="1" s="1"/>
  <c r="E48" i="1"/>
  <c r="F48" i="1" s="1"/>
  <c r="G48" i="1" s="1"/>
  <c r="E95" i="1"/>
  <c r="F95" i="1" s="1"/>
  <c r="E97" i="1"/>
  <c r="F97" i="1" s="1"/>
  <c r="E96" i="1"/>
  <c r="F96" i="1" s="1"/>
  <c r="E98" i="1"/>
  <c r="F98" i="1" s="1"/>
  <c r="B97" i="1"/>
  <c r="E74" i="1"/>
  <c r="F74" i="1" s="1"/>
  <c r="E72" i="1"/>
  <c r="F72" i="1" s="1"/>
  <c r="E73" i="1"/>
  <c r="F73" i="1" s="1"/>
  <c r="B98" i="1"/>
  <c r="B96" i="1"/>
  <c r="B95" i="1"/>
  <c r="B73" i="1"/>
  <c r="B72" i="1"/>
  <c r="B74" i="1"/>
  <c r="B53" i="1"/>
  <c r="E13" i="1"/>
  <c r="F13" i="1" s="1"/>
  <c r="G13" i="1" s="1"/>
  <c r="G25" i="1" l="1"/>
  <c r="G94" i="1"/>
  <c r="G71" i="1"/>
  <c r="G84" i="1"/>
  <c r="G91" i="1"/>
  <c r="G98" i="1"/>
  <c r="G96" i="1"/>
  <c r="G85" i="1"/>
  <c r="G86" i="1"/>
  <c r="G53" i="1"/>
  <c r="G97" i="1"/>
  <c r="G95" i="1"/>
  <c r="G74" i="1"/>
  <c r="G72" i="1"/>
  <c r="G73" i="1"/>
  <c r="G92" i="1" l="1"/>
  <c r="B79" i="1"/>
  <c r="G79" i="1" s="1"/>
  <c r="G89" i="1"/>
  <c r="B54" i="1"/>
  <c r="G54" i="1" s="1"/>
  <c r="B49" i="1" l="1"/>
  <c r="E16" i="1" l="1"/>
  <c r="F16" i="1" s="1"/>
  <c r="G16" i="1" s="1"/>
  <c r="E20" i="1"/>
  <c r="F20" i="1" s="1"/>
  <c r="G20" i="1" s="1"/>
  <c r="E22" i="1"/>
  <c r="F22" i="1" s="1"/>
  <c r="G22" i="1" s="1"/>
  <c r="E11" i="1"/>
  <c r="E21" i="1"/>
  <c r="F21" i="1" s="1"/>
  <c r="G21" i="1" s="1"/>
  <c r="E18" i="1"/>
  <c r="E19" i="1"/>
  <c r="F19" i="1" s="1"/>
  <c r="G19" i="1" s="1"/>
  <c r="E17" i="1"/>
  <c r="F17" i="1" s="1"/>
  <c r="G17" i="1" s="1"/>
  <c r="E14" i="1"/>
  <c r="F14" i="1" s="1"/>
  <c r="G14" i="1" s="1"/>
  <c r="E15" i="1"/>
  <c r="E10" i="1"/>
  <c r="F10" i="1" s="1"/>
  <c r="G10" i="1" s="1"/>
  <c r="E49" i="1"/>
  <c r="F49" i="1" s="1"/>
  <c r="G49" i="1" s="1"/>
  <c r="E45" i="1"/>
  <c r="F45" i="1" s="1"/>
  <c r="E46" i="1"/>
  <c r="F46" i="1" s="1"/>
  <c r="E47" i="1"/>
  <c r="F47" i="1" s="1"/>
  <c r="E63" i="1"/>
  <c r="F63" i="1" s="1"/>
  <c r="E55" i="1"/>
  <c r="F55" i="1" s="1"/>
  <c r="E56" i="1"/>
  <c r="F56" i="1" s="1"/>
  <c r="E57" i="1"/>
  <c r="F57" i="1" s="1"/>
  <c r="E61" i="1"/>
  <c r="F61" i="1" s="1"/>
  <c r="E59" i="1"/>
  <c r="F59" i="1" s="1"/>
  <c r="E60" i="1"/>
  <c r="E58" i="1"/>
  <c r="F58" i="1" s="1"/>
  <c r="G58" i="1" s="1"/>
  <c r="E68" i="1"/>
  <c r="F68" i="1" s="1"/>
  <c r="E67" i="1"/>
  <c r="F67" i="1" s="1"/>
  <c r="E66" i="1"/>
  <c r="F66" i="1" s="1"/>
  <c r="E75" i="1"/>
  <c r="F75" i="1" s="1"/>
  <c r="E12" i="1"/>
  <c r="B61" i="1"/>
  <c r="B59" i="1"/>
  <c r="B47" i="1"/>
  <c r="B78" i="1"/>
  <c r="G78" i="1" s="1"/>
  <c r="B77" i="1"/>
  <c r="G77" i="1" s="1"/>
  <c r="B75" i="1"/>
  <c r="B66" i="1"/>
  <c r="B68" i="1"/>
  <c r="B67" i="1"/>
  <c r="B57" i="1"/>
  <c r="B45" i="1"/>
  <c r="B46" i="1"/>
  <c r="B56" i="1"/>
  <c r="B55" i="1"/>
  <c r="B63" i="1"/>
  <c r="B100" i="1" l="1"/>
  <c r="G67" i="1"/>
  <c r="G63" i="1"/>
  <c r="G59" i="1"/>
  <c r="G55" i="1"/>
  <c r="G46" i="1"/>
  <c r="G45" i="1"/>
  <c r="G68" i="1"/>
  <c r="G61" i="1"/>
  <c r="G56" i="1"/>
  <c r="G66" i="1"/>
  <c r="G75" i="1"/>
  <c r="G57" i="1"/>
  <c r="G47" i="1"/>
  <c r="F60" i="1"/>
  <c r="G60" i="1" s="1"/>
  <c r="F15" i="1"/>
  <c r="G15" i="1" s="1"/>
  <c r="F18" i="1"/>
  <c r="G18" i="1" s="1"/>
  <c r="F11" i="1"/>
  <c r="G11" i="1" s="1"/>
  <c r="F12" i="1"/>
  <c r="G12" i="1" s="1"/>
  <c r="D102" i="1" l="1"/>
  <c r="D10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tc={BF512057-B773-440C-88EE-03FDF57F01BD}</author>
    <author>tc={B1E013F1-3152-4023-B229-E52C355DE49A}</author>
    <author>tc={D6B052C7-2B53-44CC-98F3-3064871B6275}</author>
    <author>tc={CA8809A3-9C16-4834-A02E-88963AA00CF6}</author>
    <author>tc={6E27D8C9-FC7A-4400-8C62-89D28627F252}</author>
    <author>tc={0A711CF8-5CC5-405D-8B18-A7B51E069F87}</author>
  </authors>
  <commentList>
    <comment ref="B45" authorId="0" shapeId="0" xr:uid="{BF512057-B773-440C-88EE-03FDF57F01BD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https://apps.carboncloud.com/climatehub/search?q=yogurt&amp;market=SWE&amp;gate=StoreShelf</t>
      </text>
    </comment>
    <comment ref="B46" authorId="1" shapeId="0" xr:uid="{B1E013F1-3152-4023-B229-E52C355DE49A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https://apps.carboncloud.com/climatehub/search?q=yogurt&amp;market=SWE&amp;gate=StoreShelf</t>
      </text>
    </comment>
    <comment ref="B66" authorId="2" shapeId="0" xr:uid="{D6B052C7-2B53-44CC-98F3-3064871B627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Βάση του μεσου όρου διαφόρων φρουτων απο CarbonCloud
</t>
      </text>
    </comment>
    <comment ref="B68" authorId="3" shapeId="0" xr:uid="{CA8809A3-9C16-4834-A02E-88963AA00CF6}">
      <text>
        <t>[Threaded comment]
Your version of Excel allows you to read this threaded comment; however, any edits to it will get removed if the file is opened in a newer version of Excel. Learn more: https://go.microsoft.com/fwlink/?linkid=870924
Comment:
    Βάση του μεσου όρου διαφόρων φρουτων απο «The big climate database”</t>
      </text>
    </comment>
    <comment ref="C71" authorId="4" shapeId="0" xr:uid="{6E27D8C9-FC7A-4400-8C62-89D28627F252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https://world.openfoodfacts.org/product/5000328024240/snack-a-jacks-zingy-salt-vinegar-117g-snackajacks</t>
      </text>
    </comment>
    <comment ref="C79" authorId="5" shapeId="0" xr:uid="{0A711CF8-5CC5-405D-8B18-A7B51E069F87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https://world.openfoodfacts.org/product/5000328024240/snack-a-jacks-zingy-salt-vinegar-117g-snackajacks</t>
      </text>
    </comment>
  </commentList>
</comments>
</file>

<file path=xl/sharedStrings.xml><?xml version="1.0" encoding="utf-8"?>
<sst xmlns="http://schemas.openxmlformats.org/spreadsheetml/2006/main" count="174" uniqueCount="103">
  <si>
    <t>Carboncloud.com</t>
  </si>
  <si>
    <t>denstoreklimadatabase.dk</t>
  </si>
  <si>
    <t>Υπολογισμός RE-TASTY</t>
  </si>
  <si>
    <t>https://www.sciencedirect.com/science/article/pii/S2666790825000357</t>
  </si>
  <si>
    <t>Εμφιαλωμένο νερό - 500ml</t>
  </si>
  <si>
    <t>Διάφορα Σνάκ</t>
  </si>
  <si>
    <t>Σιταροπούλες - 35-40γρ</t>
  </si>
  <si>
    <t>Μπάρρες δημητριακών - 20γρ</t>
  </si>
  <si>
    <t>Μπάρρες δημητριακών - 40γρ</t>
  </si>
  <si>
    <t>ΣΥΝΟΛΙΚΟΣ αριθμός ημερών με μαθήματα ή εξετάσεις στην ακαδημαϊκή χρονιά:</t>
  </si>
  <si>
    <t>ΣΥΝΟΛΙΚΟΣ αριθμός μαθητών, δασκάλων, υποστηρικτικού προσωπικού στο σχολείο:</t>
  </si>
  <si>
    <t>ΣΥΝΟΛΙΚΟΣ αριθμός μαθητών, δασκάλων, υποστηρικτικού προσωπικού ΠΟΥ ΕΧΟΥΜΕ ΠΑΡΕΙ ΣΥΝΕΝΤΕΥΞΗ:</t>
  </si>
  <si>
    <t>Τρόφιμο</t>
  </si>
  <si>
    <t>Αποτύπωμα Άνθρακα Kg CO2e ανά τεμάχιο</t>
  </si>
  <si>
    <t>Πηγή</t>
  </si>
  <si>
    <t>Ποτά</t>
  </si>
  <si>
    <t>Φρέσκα προϊόντα</t>
  </si>
  <si>
    <t>Φρέσκα φρούτα - ολόκληρα τεμάχια (π.χ. 1 μήλο)</t>
  </si>
  <si>
    <t>Βάση της έρευνας μου, το αποτύπωμα άνθρακα του σχολείου μου είναι, για όλο το σχολείο:</t>
  </si>
  <si>
    <t>Kg CO2e / ανά σχολική χρονιά (όλο το σχολείο)</t>
  </si>
  <si>
    <r>
      <t xml:space="preserve">Αριθμός τεμαχίων που καταναλώθηκαν κατά τη διάρκεια των </t>
    </r>
    <r>
      <rPr>
        <b/>
        <i/>
        <u/>
        <sz val="11"/>
        <color theme="1"/>
        <rFont val="Aptos Narrow"/>
        <family val="2"/>
        <scheme val="minor"/>
      </rPr>
      <t xml:space="preserve">3 ημερών </t>
    </r>
    <r>
      <rPr>
        <b/>
        <sz val="11"/>
        <color theme="1"/>
        <rFont val="Aptos Narrow"/>
        <family val="2"/>
        <scheme val="minor"/>
      </rPr>
      <t>από όλους τους μαθητές/ δασκάλους/ προσωπικό που πήραμε συνέντευξη</t>
    </r>
  </si>
  <si>
    <r>
      <t xml:space="preserve">ΕΚΤΙΜΩΜΕΝΟΣ αριθμός τεμαχίων που καταναλώθηκαν </t>
    </r>
    <r>
      <rPr>
        <b/>
        <u/>
        <sz val="11"/>
        <color theme="1"/>
        <rFont val="Aptos Narrow"/>
        <family val="2"/>
        <scheme val="minor"/>
      </rPr>
      <t>στο ακαδημαϊκό έτος</t>
    </r>
    <r>
      <rPr>
        <b/>
        <sz val="11"/>
        <color theme="1"/>
        <rFont val="Aptos Narrow"/>
        <family val="2"/>
        <scheme val="minor"/>
      </rPr>
      <t xml:space="preserve"> από όλους τους μαθητές/ δασκάλους/ προσωπικό που πήραμε συνέντευξη</t>
    </r>
  </si>
  <si>
    <r>
      <t xml:space="preserve">ΕΚΤΙΜΩΜΕΝΟΣ αριθμός τεμαχίων που καταναλώθηκαν </t>
    </r>
    <r>
      <rPr>
        <b/>
        <u/>
        <sz val="11"/>
        <color theme="1"/>
        <rFont val="Aptos Narrow"/>
        <family val="2"/>
        <scheme val="minor"/>
      </rPr>
      <t>στο ακαδημαϊκό έτος</t>
    </r>
    <r>
      <rPr>
        <b/>
        <sz val="11"/>
        <color theme="1"/>
        <rFont val="Aptos Narrow"/>
        <family val="2"/>
        <scheme val="minor"/>
      </rPr>
      <t xml:space="preserve"> από </t>
    </r>
    <r>
      <rPr>
        <b/>
        <u/>
        <sz val="11"/>
        <color theme="1"/>
        <rFont val="Aptos Narrow"/>
        <family val="2"/>
        <scheme val="minor"/>
      </rPr>
      <t>όλο το σχολείο</t>
    </r>
  </si>
  <si>
    <r>
      <rPr>
        <b/>
        <u/>
        <sz val="11"/>
        <color theme="1"/>
        <rFont val="Aptos Narrow"/>
        <family val="2"/>
        <scheme val="minor"/>
      </rPr>
      <t>Αποτύπωμα άνθρακα</t>
    </r>
    <r>
      <rPr>
        <b/>
        <sz val="11"/>
        <color theme="1"/>
        <rFont val="Aptos Narrow"/>
        <family val="2"/>
        <scheme val="minor"/>
      </rPr>
      <t xml:space="preserve"> (Kg CO2e ) για όλο το σχολείο, για όλη την ακαδημαϊκή χρονιά για αυτό το προϊόν</t>
    </r>
  </si>
  <si>
    <t>Φρουτοχυμός - 250ml</t>
  </si>
  <si>
    <t>Αλμυρά</t>
  </si>
  <si>
    <t>Σοκολάτα - 250γρ</t>
  </si>
  <si>
    <t>Hot dog</t>
  </si>
  <si>
    <t>Σάντουιτς/τοστ</t>
  </si>
  <si>
    <t>Openfood facts</t>
  </si>
  <si>
    <t>Πίττα Σάτζης 200γρ</t>
  </si>
  <si>
    <t>Ελιωτή 200γρ</t>
  </si>
  <si>
    <t>Πίτσα μαργαρίτα - 200γρ</t>
  </si>
  <si>
    <t>Πίτσα μαργαρίτα + χάμ - 200γρ</t>
  </si>
  <si>
    <t>Λουκανικόπιττα - 200γρ</t>
  </si>
  <si>
    <t>Γαλατάκι σοκολάτας (ζεστό ή κρύο) - 250ml</t>
  </si>
  <si>
    <t>Τσάι χωρίς γάλα - 1 ποτήρι</t>
  </si>
  <si>
    <t>Καφές χωρίς γάλα - 1 ποτήρι</t>
  </si>
  <si>
    <t>Τσάι με γάλα - 1 ποτήρι</t>
  </si>
  <si>
    <t>Καφές με γάλα - 1 ποτήρι</t>
  </si>
  <si>
    <t>Μπισκoτάκι σοκολάτας (ένα) - 4γρ</t>
  </si>
  <si>
    <t>Πατατάκια (chips) μικρό σακουλάκι - 50γρ</t>
  </si>
  <si>
    <t>Corn flakes - μικρό κουτάκι</t>
  </si>
  <si>
    <t>Rice crispies - μικρό κουτάκι</t>
  </si>
  <si>
    <t>Γλυκά  ψυγείου και κατάψυξης</t>
  </si>
  <si>
    <t>Με τυρί, ντομάτα, αγγουράκι</t>
  </si>
  <si>
    <t>Με χαλλούμι, ντομάτα, αγγουράκι</t>
  </si>
  <si>
    <t>Χοιρινό ρόστο, ντομάτα, αγγουράκι</t>
  </si>
  <si>
    <t>Με αλλαντικά (π.χ., χαμ), τυρί</t>
  </si>
  <si>
    <t>Χοιρινό ρόστο, χαλλούμι, ντομάτα, αγγουράκι</t>
  </si>
  <si>
    <t>Με τυρί</t>
  </si>
  <si>
    <t>Με τυρί κρέμα, ντομάτα, αγγουράκι</t>
  </si>
  <si>
    <t>Με αλλαντικά (π.χ., λούντζα), χαλλούμι, ντομάτα, αγγουράκι</t>
  </si>
  <si>
    <t>Χοιρινό ρόστο, τυρί, ντομάτα, αγγουράκι</t>
  </si>
  <si>
    <t>Με κοτόπουλο/γαλοπούλα, ντομάτα, αγγουράκι</t>
  </si>
  <si>
    <t>Με κοτόπουλο/γαλοπούλα, τυρί, ντομάτα, αγγουράκι</t>
  </si>
  <si>
    <t>Muffins/ cakes χωρίς σοκολάτα - περίπου 100γρ</t>
  </si>
  <si>
    <r>
      <t xml:space="preserve">Muffins/ cakes </t>
    </r>
    <r>
      <rPr>
        <b/>
        <sz val="11"/>
        <rFont val="Aptos Narrow"/>
        <family val="2"/>
        <scheme val="minor"/>
      </rPr>
      <t>με</t>
    </r>
    <r>
      <rPr>
        <sz val="11"/>
        <rFont val="Aptos Narrow"/>
        <family val="2"/>
        <scheme val="minor"/>
      </rPr>
      <t xml:space="preserve"> σοκολάτα - περίπου 100γρ</t>
    </r>
  </si>
  <si>
    <t>Υπολογισμός του αποτυπώματος άνθρακα του συστήματος τροφίμων του σχολείου μου</t>
  </si>
  <si>
    <t>Βάση της έρευνας μου, το αποτύπωμα άνθρακα του σχολείου μου είναι, ανά άτομο (μαθητή, διδακτικό και υποστηρικτικό προσωπικό):</t>
  </si>
  <si>
    <t>Kg CO2e /ανά σχολική χρονιά / ανά άτομο</t>
  </si>
  <si>
    <t>Ρυζογκοφρέτα - 20γρ</t>
  </si>
  <si>
    <t>Donut (ένα τεμάχιο)</t>
  </si>
  <si>
    <t>Μπισκότα αμερικάνικου τύπου με σοκολάτα (ένα) - 4γρ</t>
  </si>
  <si>
    <t>Μπισκοτάκι τύπου Morning Coffee χωρίς σοκολάτα (ένα) - 4γρ</t>
  </si>
  <si>
    <t xml:space="preserve">Milk (φρέσκο ή UHT) - 250ml </t>
  </si>
  <si>
    <t>Κουλούρι τύπου Θεσαλλονίκης με σουσάμι - 200γρ</t>
  </si>
  <si>
    <t>Στριφτάρι ζύμης - ελιά μόνο - 200γρ</t>
  </si>
  <si>
    <t>Στριφτάρι ζύμης - σπανάχι και φέτα - 200γρ</t>
  </si>
  <si>
    <t>Στριφτάρι ζύμης - σπανάχι μόνο - 200γρ</t>
  </si>
  <si>
    <t>Ταχινόπιττα - 200γρ</t>
  </si>
  <si>
    <t>Τυρόπιττα χωρίς σφολιάτα - 200γρ</t>
  </si>
  <si>
    <t>Χαλλουμωτή - 200γρ</t>
  </si>
  <si>
    <t>Γιαουρτάκι με χαμηλά λιπαρά - 100γρ</t>
  </si>
  <si>
    <t xml:space="preserve">Γιαουρτάκι με χαμηλά λιπαρά, με φρούτο - 100γρ </t>
  </si>
  <si>
    <t>Παγωτά - 100γρ</t>
  </si>
  <si>
    <t>Ρυζόγαλο - 100γρ</t>
  </si>
  <si>
    <t>Φρουτο-γιαουρτάκι - 100γρ</t>
  </si>
  <si>
    <t>Energy drink - 250ml</t>
  </si>
  <si>
    <t>Ice Tea - 500ml</t>
  </si>
  <si>
    <t>Φρέσκα λαχανικά - κομμένα - 100γρ</t>
  </si>
  <si>
    <t>Φρέσκα φρούτα - κομμένα - 100γρ</t>
  </si>
  <si>
    <t>Bake rolls - 80γρ</t>
  </si>
  <si>
    <t>Αμύγδαλα (Κύπρος) σακουλάκι - 100γρ</t>
  </si>
  <si>
    <t>Καρύδια (Κύπρος) σακουλάκι - 100γρ</t>
  </si>
  <si>
    <t>Κάσιους (Ινδίας) σακουλάκι - 100γρ</t>
  </si>
  <si>
    <t>Φυστίκια καβουρδισμένα/ αλατισμένα σακουλάκι - 100γρ</t>
  </si>
  <si>
    <t>Κρουασάν σοκολάτας - 80γρ</t>
  </si>
  <si>
    <t>Μπουγάτσα - 200γρ</t>
  </si>
  <si>
    <t>Κολοκοτή - 200γρ</t>
  </si>
  <si>
    <t>Αποξηραμένα φρούτα - 100γρ</t>
  </si>
  <si>
    <t>Μέσος όρος όλων των προϊόντων</t>
  </si>
  <si>
    <t>Χορτόπιττα - 200γρ</t>
  </si>
  <si>
    <t>Κούπες μικρές με μανιτάρια - 40γρ η μία</t>
  </si>
  <si>
    <t>Πίττα (Λιβανέζικη) με τόνο και μαγιονέζα - 200γρ</t>
  </si>
  <si>
    <t>Με σοκολάτα και μαρμελάδα</t>
  </si>
  <si>
    <t>Ζελεδάκια (π.χ. Haribo) - 100γρ</t>
  </si>
  <si>
    <t>Πρέτζελς - 100γρ</t>
  </si>
  <si>
    <t>Cottage cheese - 200γρ</t>
  </si>
  <si>
    <t>Mε μέλι</t>
  </si>
  <si>
    <t>Whey protein shake (30γρ σκόνης διαλυμένα σε νερό)</t>
  </si>
  <si>
    <t>Μπισκοτάκι με γέμιση βανίλια ή σοκολάτα - 4γρ</t>
  </si>
  <si>
    <t>Κράκερς - σακουλάκι με 4 κρακεράκια - 33γρ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</si>
</sst>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rgb="FF000000"/>
      <name val="Calibri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left" vertical="center"/>
    </xf>
    <xf numFmtId="0" fontId="0" fillId="4" borderId="3" xfId="0" applyFill="1" applyBorder="1"/>
    <xf numFmtId="0" fontId="1" fillId="3" borderId="5" xfId="0" applyFont="1" applyFill="1" applyBorder="1"/>
    <xf numFmtId="0" fontId="0" fillId="3" borderId="4" xfId="0" applyFill="1" applyBorder="1"/>
    <xf numFmtId="0" fontId="1" fillId="0" borderId="6" xfId="0" applyFont="1" applyBorder="1" applyAlignment="1">
      <alignment wrapText="1"/>
    </xf>
    <xf numFmtId="0" fontId="1" fillId="6" borderId="5" xfId="0" applyFont="1" applyFill="1" applyBorder="1" applyAlignment="1">
      <alignment wrapText="1"/>
    </xf>
    <xf numFmtId="0" fontId="0" fillId="7" borderId="0" xfId="0" applyFill="1"/>
    <xf numFmtId="0" fontId="3" fillId="4" borderId="2" xfId="0" applyFont="1" applyFill="1" applyBorder="1"/>
    <xf numFmtId="0" fontId="4" fillId="4" borderId="3" xfId="0" applyFont="1" applyFill="1" applyBorder="1" applyAlignment="1">
      <alignment horizontal="right"/>
    </xf>
    <xf numFmtId="0" fontId="6" fillId="3" borderId="5" xfId="0" applyFont="1" applyFill="1" applyBorder="1"/>
    <xf numFmtId="0" fontId="6" fillId="3" borderId="4" xfId="0" applyFont="1" applyFill="1" applyBorder="1"/>
    <xf numFmtId="164" fontId="0" fillId="3" borderId="4" xfId="0" applyNumberFormat="1" applyFill="1" applyBorder="1"/>
    <xf numFmtId="0" fontId="7" fillId="3" borderId="4" xfId="0" applyFont="1" applyFill="1" applyBorder="1"/>
    <xf numFmtId="0" fontId="2" fillId="7" borderId="7" xfId="0" applyFont="1" applyFill="1" applyBorder="1" applyAlignment="1">
      <alignment horizontal="left" vertical="center"/>
    </xf>
    <xf numFmtId="0" fontId="0" fillId="7" borderId="8" xfId="0" applyFill="1" applyBorder="1"/>
    <xf numFmtId="0" fontId="1" fillId="7" borderId="8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0" xfId="0" applyFont="1" applyFill="1" applyBorder="1" applyAlignment="1">
      <alignment wrapText="1"/>
    </xf>
    <xf numFmtId="0" fontId="1" fillId="6" borderId="10" xfId="0" applyFont="1" applyFill="1" applyBorder="1" applyAlignment="1">
      <alignment horizontal="center" vertical="center" wrapText="1"/>
    </xf>
    <xf numFmtId="165" fontId="5" fillId="4" borderId="1" xfId="0" applyNumberFormat="1" applyFont="1" applyFill="1" applyBorder="1"/>
    <xf numFmtId="165" fontId="0" fillId="6" borderId="4" xfId="0" applyNumberFormat="1" applyFill="1" applyBorder="1"/>
    <xf numFmtId="164" fontId="0" fillId="3" borderId="4" xfId="0" applyNumberFormat="1" applyFill="1" applyBorder="1" applyAlignment="1">
      <alignment horizontal="right"/>
    </xf>
    <xf numFmtId="164" fontId="7" fillId="3" borderId="4" xfId="0" applyNumberFormat="1" applyFont="1" applyFill="1" applyBorder="1"/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9" fillId="3" borderId="4" xfId="0" applyFont="1" applyFill="1" applyBorder="1"/>
    <xf numFmtId="0" fontId="10" fillId="3" borderId="4" xfId="0" applyFont="1" applyFill="1" applyBorder="1"/>
    <xf numFmtId="164" fontId="7" fillId="3" borderId="4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7" fillId="8" borderId="0" xfId="0" applyFont="1" applyFill="1"/>
    <xf numFmtId="164" fontId="0" fillId="8" borderId="0" xfId="0" applyNumberFormat="1" applyFill="1"/>
    <xf numFmtId="0" fontId="2" fillId="3" borderId="0" xfId="0" applyFont="1" applyFill="1" applyAlignment="1">
      <alignment horizontal="left" vertical="center" wrapText="1"/>
    </xf>
    <xf numFmtId="0" fontId="1" fillId="5" borderId="2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  <xf numFmtId="0" fontId="1" fillId="5" borderId="9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 wrapText="1"/>
    </xf>
    <xf numFmtId="0" fontId="4" fillId="4" borderId="3" xfId="0" applyFont="1" applyFill="1" applyBorder="1" applyAlignment="1">
      <alignment horizontal="right" wrapText="1"/>
    </xf>
    <xf numFmtId="0" fontId="4" fillId="4" borderId="9" xfId="0" applyFont="1" applyFill="1" applyBorder="1" applyAlignment="1">
      <alignment horizontal="right" wrapText="1"/>
    </xf>
    <xf numFmtId="0" fontId="5" fillId="4" borderId="2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0" fillId="3" borderId="4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1</xdr:row>
      <xdr:rowOff>57150</xdr:rowOff>
    </xdr:from>
    <xdr:to>
      <xdr:col>6</xdr:col>
      <xdr:colOff>1762125</xdr:colOff>
      <xdr:row>6</xdr:row>
      <xdr:rowOff>276225</xdr:rowOff>
    </xdr:to>
    <xdr:pic>
      <xdr:nvPicPr>
        <xdr:cNvPr id="2" name="Picture 1" descr="A logo for a healthy school&#10;&#10;AI-generated content may be incorrect.">
          <a:extLst>
            <a:ext uri="{FF2B5EF4-FFF2-40B4-BE49-F238E27FC236}">
              <a16:creationId xmlns:a16="http://schemas.microsoft.com/office/drawing/2014/main" id="{8D7555CE-B55F-A207-8D00-0B1F2B2BF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20700" y="457200"/>
          <a:ext cx="1657350" cy="16573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Neocleous Maliotou" id="{BC54455F-9745-4D7F-A270-AF7115CF6444}" userId="9f4aa31ff4f38818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5" dT="2025-10-12T19:52:13.17" personId="{BC54455F-9745-4D7F-A270-AF7115CF6444}" id="{BF512057-B773-440C-88EE-03FDF57F01BD}">
    <text>https://apps.carboncloud.com/climatehub/search?q=yogurt&amp;market=SWE&amp;gate=StoreShelf</text>
    <extLst>
      <x:ext xmlns:xltc2="http://schemas.microsoft.com/office/spreadsheetml/2020/threadedcomments2" uri="{F7C98A9C-CBB3-438F-8F68-D28B6AF4A901}">
        <xltc2:checksum>1532006467</xltc2:checksum>
        <xltc2:hyperlink startIndex="0" length="82" url="https://apps.carboncloud.com/climatehub/search?q=yogurt&amp;market=SWE&amp;gate=StoreShelf"/>
      </x:ext>
    </extLst>
  </threadedComment>
  <threadedComment ref="B46" dT="2025-10-12T19:52:19.53" personId="{BC54455F-9745-4D7F-A270-AF7115CF6444}" id="{B1E013F1-3152-4023-B229-E52C355DE49A}">
    <text>https://apps.carboncloud.com/climatehub/search?q=yogurt&amp;market=SWE&amp;gate=StoreShelf</text>
    <extLst>
      <x:ext xmlns:xltc2="http://schemas.microsoft.com/office/spreadsheetml/2020/threadedcomments2" uri="{F7C98A9C-CBB3-438F-8F68-D28B6AF4A901}">
        <xltc2:checksum>1532006467</xltc2:checksum>
        <xltc2:hyperlink startIndex="0" length="82" url="https://apps.carboncloud.com/climatehub/search?q=yogurt&amp;market=SWE&amp;gate=StoreShelf"/>
      </x:ext>
    </extLst>
  </threadedComment>
  <threadedComment ref="B66" dT="2025-10-12T20:15:41.77" personId="{BC54455F-9745-4D7F-A270-AF7115CF6444}" id="{D6B052C7-2B53-44CC-98F3-3064871B6275}">
    <text xml:space="preserve">Βάση του μεσου όρου διαφόρων φρουτων απο CarbonCloud
</text>
  </threadedComment>
  <threadedComment ref="B68" dT="2025-10-12T20:11:09.17" personId="{BC54455F-9745-4D7F-A270-AF7115CF6444}" id="{CA8809A3-9C16-4834-A02E-88963AA00CF6}">
    <text>Βάση του μεσου όρου διαφόρων φρουτων απο «The big climate database”</text>
  </threadedComment>
  <threadedComment ref="C71" dT="2025-11-11T21:13:12.80" personId="{BC54455F-9745-4D7F-A270-AF7115CF6444}" id="{6E27D8C9-FC7A-4400-8C62-89D28627F252}">
    <text>https://world.openfoodfacts.org/product/5000328024240/snack-a-jacks-zingy-salt-vinegar-117g-snackajacks</text>
    <extLst>
      <x:ext xmlns:xltc2="http://schemas.microsoft.com/office/spreadsheetml/2020/threadedcomments2" uri="{F7C98A9C-CBB3-438F-8F68-D28B6AF4A901}">
        <xltc2:checksum>3835279022</xltc2:checksum>
        <xltc2:hyperlink startIndex="0" length="103" url="https://world.openfoodfacts.org/product/5000328024240/snack-a-jacks-zingy-salt-vinegar-117g-snackajacks"/>
      </x:ext>
    </extLst>
  </threadedComment>
  <threadedComment ref="C79" dT="2025-11-11T21:13:12.80" personId="{BC54455F-9745-4D7F-A270-AF7115CF6444}" id="{0A711CF8-5CC5-405D-8B18-A7B51E069F87}">
    <text>https://world.openfoodfacts.org/product/5000328024240/snack-a-jacks-zingy-salt-vinegar-117g-snackajacks</text>
    <extLst>
      <x:ext xmlns:xltc2="http://schemas.microsoft.com/office/spreadsheetml/2020/threadedcomments2" uri="{F7C98A9C-CBB3-438F-8F68-D28B6AF4A901}">
        <xltc2:checksum>3835279022</xltc2:checksum>
        <xltc2:hyperlink startIndex="0" length="103" url="https://world.openfoodfacts.org/product/5000328024240/snack-a-jacks-zingy-salt-vinegar-117g-snackajacks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BD84-E6F9-4164-B285-C4A17B66641C}">
  <dimension ref="A1:H103"/>
  <sheetViews>
    <sheetView tabSelected="1" topLeftCell="A49" workbookViewId="0">
      <selection activeCell="D15" sqref="D15"/>
    </sheetView>
  </sheetViews>
  <sheetFormatPr defaultRowHeight="15" x14ac:dyDescent="0.25"/>
  <cols>
    <col min="1" max="1" width="54.5703125" customWidth="1"/>
    <col min="2" max="2" width="22.140625" customWidth="1"/>
    <col min="3" max="3" width="38.5703125" customWidth="1"/>
    <col min="4" max="4" width="26.42578125" customWidth="1"/>
    <col min="5" max="5" width="30.28515625" bestFit="1" customWidth="1"/>
    <col min="6" max="6" width="24.7109375" customWidth="1"/>
    <col min="7" max="7" width="26.85546875" customWidth="1"/>
    <col min="8" max="8" width="10.85546875" bestFit="1" customWidth="1"/>
  </cols>
  <sheetData>
    <row r="1" spans="1:8" ht="31.5" x14ac:dyDescent="0.25">
      <c r="A1" s="34" t="s">
        <v>58</v>
      </c>
      <c r="B1" s="34"/>
      <c r="C1" s="34"/>
      <c r="D1" s="34"/>
      <c r="E1" s="34"/>
      <c r="F1" s="34"/>
      <c r="G1" s="34"/>
    </row>
    <row r="2" spans="1:8" ht="32.25" thickBot="1" x14ac:dyDescent="0.3">
      <c r="A2" s="1"/>
    </row>
    <row r="3" spans="1:8" ht="15.75" thickBot="1" x14ac:dyDescent="0.3">
      <c r="A3" s="35" t="s">
        <v>9</v>
      </c>
      <c r="B3" s="36"/>
      <c r="C3" s="37"/>
      <c r="D3" s="31">
        <v>146</v>
      </c>
    </row>
    <row r="4" spans="1:8" ht="18" customHeight="1" thickBot="1" x14ac:dyDescent="0.3">
      <c r="A4" s="35" t="s">
        <v>10</v>
      </c>
      <c r="B4" s="36"/>
      <c r="C4" s="37"/>
      <c r="D4" s="27">
        <v>1</v>
      </c>
    </row>
    <row r="5" spans="1:8" ht="15.75" thickBot="1" x14ac:dyDescent="0.3">
      <c r="A5" s="35" t="s">
        <v>11</v>
      </c>
      <c r="B5" s="36"/>
      <c r="C5" s="37"/>
      <c r="D5" s="27">
        <v>1</v>
      </c>
    </row>
    <row r="6" spans="1:8" s="7" customFormat="1" ht="31.5" x14ac:dyDescent="0.25">
      <c r="A6" s="14"/>
      <c r="B6" s="15"/>
      <c r="C6" s="16"/>
    </row>
    <row r="7" spans="1:8" ht="23.25" customHeight="1" x14ac:dyDescent="0.25"/>
    <row r="8" spans="1:8" ht="94.5" customHeight="1" thickBot="1" x14ac:dyDescent="0.3">
      <c r="A8" s="17" t="s">
        <v>12</v>
      </c>
      <c r="B8" s="18" t="s">
        <v>13</v>
      </c>
      <c r="C8" s="17" t="s">
        <v>14</v>
      </c>
      <c r="D8" s="24" t="s">
        <v>20</v>
      </c>
      <c r="E8" s="19" t="s">
        <v>21</v>
      </c>
      <c r="F8" s="19" t="s">
        <v>22</v>
      </c>
      <c r="G8" s="19" t="s">
        <v>23</v>
      </c>
      <c r="H8" s="5"/>
    </row>
    <row r="9" spans="1:8" ht="27" customHeight="1" thickTop="1" x14ac:dyDescent="0.25">
      <c r="A9" s="10" t="s">
        <v>25</v>
      </c>
      <c r="B9" s="3"/>
      <c r="C9" s="3"/>
      <c r="D9" s="25"/>
      <c r="E9" s="6"/>
      <c r="F9" s="6"/>
      <c r="G9" s="6"/>
    </row>
    <row r="10" spans="1:8" x14ac:dyDescent="0.25">
      <c r="A10" s="13" t="s">
        <v>27</v>
      </c>
      <c r="B10" s="12">
        <v>0.24199999999999999</v>
      </c>
      <c r="C10" s="4" t="s">
        <v>2</v>
      </c>
      <c r="D10" s="26"/>
      <c r="E10" s="21">
        <f t="shared" ref="E10:E26" si="0">D10*$D$3/3</f>
        <v>0</v>
      </c>
      <c r="F10" s="21">
        <f t="shared" ref="F10:F26" si="1">E10/$D$5*$D$4</f>
        <v>0</v>
      </c>
      <c r="G10" s="21">
        <f t="shared" ref="G10:G22" si="2">+B10*F10</f>
        <v>0</v>
      </c>
    </row>
    <row r="11" spans="1:8" x14ac:dyDescent="0.25">
      <c r="A11" s="4" t="s">
        <v>31</v>
      </c>
      <c r="B11" s="22">
        <v>0.13700000000000001</v>
      </c>
      <c r="C11" s="4" t="s">
        <v>2</v>
      </c>
      <c r="D11" s="26"/>
      <c r="E11" s="21">
        <f t="shared" si="0"/>
        <v>0</v>
      </c>
      <c r="F11" s="21">
        <f t="shared" si="1"/>
        <v>0</v>
      </c>
      <c r="G11" s="21">
        <f t="shared" si="2"/>
        <v>0</v>
      </c>
    </row>
    <row r="12" spans="1:8" x14ac:dyDescent="0.25">
      <c r="A12" s="4" t="s">
        <v>66</v>
      </c>
      <c r="B12" s="22">
        <v>0.11</v>
      </c>
      <c r="C12" s="4" t="s">
        <v>2</v>
      </c>
      <c r="D12" s="26"/>
      <c r="E12" s="21">
        <f t="shared" si="0"/>
        <v>0</v>
      </c>
      <c r="F12" s="21">
        <f t="shared" si="1"/>
        <v>0</v>
      </c>
      <c r="G12" s="21">
        <f t="shared" si="2"/>
        <v>0</v>
      </c>
    </row>
    <row r="13" spans="1:8" x14ac:dyDescent="0.25">
      <c r="A13" s="13" t="s">
        <v>34</v>
      </c>
      <c r="B13" s="22">
        <v>0.49099999999999999</v>
      </c>
      <c r="C13" s="4" t="s">
        <v>2</v>
      </c>
      <c r="D13" s="26"/>
      <c r="E13" s="21">
        <f t="shared" si="0"/>
        <v>0</v>
      </c>
      <c r="F13" s="21">
        <f t="shared" si="1"/>
        <v>0</v>
      </c>
      <c r="G13" s="21">
        <f t="shared" si="2"/>
        <v>0</v>
      </c>
    </row>
    <row r="14" spans="1:8" x14ac:dyDescent="0.25">
      <c r="A14" s="4" t="s">
        <v>32</v>
      </c>
      <c r="B14" s="22">
        <v>0.47</v>
      </c>
      <c r="C14" s="4" t="s">
        <v>2</v>
      </c>
      <c r="D14" s="26"/>
      <c r="E14" s="21">
        <f t="shared" si="0"/>
        <v>0</v>
      </c>
      <c r="F14" s="21">
        <f t="shared" si="1"/>
        <v>0</v>
      </c>
      <c r="G14" s="21">
        <f t="shared" si="2"/>
        <v>0</v>
      </c>
    </row>
    <row r="15" spans="1:8" x14ac:dyDescent="0.25">
      <c r="A15" s="4" t="s">
        <v>33</v>
      </c>
      <c r="B15" s="22">
        <v>0.64</v>
      </c>
      <c r="C15" s="4" t="s">
        <v>2</v>
      </c>
      <c r="D15" s="26"/>
      <c r="E15" s="21">
        <f t="shared" si="0"/>
        <v>0</v>
      </c>
      <c r="F15" s="21">
        <f t="shared" si="1"/>
        <v>0</v>
      </c>
      <c r="G15" s="21">
        <f t="shared" si="2"/>
        <v>0</v>
      </c>
    </row>
    <row r="16" spans="1:8" x14ac:dyDescent="0.25">
      <c r="A16" s="4" t="s">
        <v>30</v>
      </c>
      <c r="B16" s="22">
        <v>0.15</v>
      </c>
      <c r="C16" s="4" t="s">
        <v>2</v>
      </c>
      <c r="D16" s="26"/>
      <c r="E16" s="21">
        <f t="shared" si="0"/>
        <v>0</v>
      </c>
      <c r="F16" s="21">
        <f t="shared" si="1"/>
        <v>0</v>
      </c>
      <c r="G16" s="21">
        <f t="shared" si="2"/>
        <v>0</v>
      </c>
    </row>
    <row r="17" spans="1:7" x14ac:dyDescent="0.25">
      <c r="A17" s="4" t="s">
        <v>67</v>
      </c>
      <c r="B17" s="22">
        <v>0.16500000000000001</v>
      </c>
      <c r="C17" s="4" t="s">
        <v>2</v>
      </c>
      <c r="D17" s="26"/>
      <c r="E17" s="21">
        <f t="shared" si="0"/>
        <v>0</v>
      </c>
      <c r="F17" s="21">
        <f t="shared" si="1"/>
        <v>0</v>
      </c>
      <c r="G17" s="21">
        <f t="shared" si="2"/>
        <v>0</v>
      </c>
    </row>
    <row r="18" spans="1:7" x14ac:dyDescent="0.25">
      <c r="A18" s="4" t="s">
        <v>68</v>
      </c>
      <c r="B18" s="22">
        <v>0.79100000000000004</v>
      </c>
      <c r="C18" s="4" t="s">
        <v>2</v>
      </c>
      <c r="D18" s="26"/>
      <c r="E18" s="21">
        <f t="shared" si="0"/>
        <v>0</v>
      </c>
      <c r="F18" s="21">
        <f t="shared" si="1"/>
        <v>0</v>
      </c>
      <c r="G18" s="21">
        <f t="shared" si="2"/>
        <v>0</v>
      </c>
    </row>
    <row r="19" spans="1:7" x14ac:dyDescent="0.25">
      <c r="A19" s="4" t="s">
        <v>69</v>
      </c>
      <c r="B19" s="22">
        <v>0.14899999999999999</v>
      </c>
      <c r="C19" s="4" t="s">
        <v>2</v>
      </c>
      <c r="D19" s="26"/>
      <c r="E19" s="21">
        <f t="shared" si="0"/>
        <v>0</v>
      </c>
      <c r="F19" s="21">
        <f t="shared" si="1"/>
        <v>0</v>
      </c>
      <c r="G19" s="21">
        <f t="shared" si="2"/>
        <v>0</v>
      </c>
    </row>
    <row r="20" spans="1:7" x14ac:dyDescent="0.25">
      <c r="A20" s="4" t="s">
        <v>70</v>
      </c>
      <c r="B20" s="22">
        <v>0.25</v>
      </c>
      <c r="C20" s="4" t="s">
        <v>2</v>
      </c>
      <c r="D20" s="26"/>
      <c r="E20" s="21">
        <f t="shared" si="0"/>
        <v>0</v>
      </c>
      <c r="F20" s="21">
        <f t="shared" si="1"/>
        <v>0</v>
      </c>
      <c r="G20" s="21">
        <f t="shared" si="2"/>
        <v>0</v>
      </c>
    </row>
    <row r="21" spans="1:7" x14ac:dyDescent="0.25">
      <c r="A21" s="4" t="s">
        <v>71</v>
      </c>
      <c r="B21" s="22">
        <v>1.831</v>
      </c>
      <c r="C21" s="4" t="s">
        <v>2</v>
      </c>
      <c r="D21" s="26"/>
      <c r="E21" s="21">
        <f t="shared" si="0"/>
        <v>0</v>
      </c>
      <c r="F21" s="21">
        <f t="shared" si="1"/>
        <v>0</v>
      </c>
      <c r="G21" s="21">
        <f t="shared" si="2"/>
        <v>0</v>
      </c>
    </row>
    <row r="22" spans="1:7" x14ac:dyDescent="0.25">
      <c r="A22" s="4" t="s">
        <v>72</v>
      </c>
      <c r="B22" s="22">
        <v>1.8979999999999999</v>
      </c>
      <c r="C22" s="4" t="s">
        <v>2</v>
      </c>
      <c r="D22" s="26"/>
      <c r="E22" s="21">
        <f t="shared" si="0"/>
        <v>0</v>
      </c>
      <c r="F22" s="21">
        <f t="shared" si="1"/>
        <v>0</v>
      </c>
      <c r="G22" s="21">
        <f t="shared" si="2"/>
        <v>0</v>
      </c>
    </row>
    <row r="23" spans="1:7" x14ac:dyDescent="0.25">
      <c r="A23" s="4" t="s">
        <v>88</v>
      </c>
      <c r="B23" s="22">
        <v>0.57999999999999996</v>
      </c>
      <c r="C23" s="4" t="s">
        <v>2</v>
      </c>
      <c r="D23" s="26"/>
      <c r="E23" s="21">
        <f t="shared" si="0"/>
        <v>0</v>
      </c>
      <c r="F23" s="21">
        <f t="shared" si="1"/>
        <v>0</v>
      </c>
      <c r="G23" s="21">
        <f t="shared" ref="G23:G26" si="3">+B23*F23</f>
        <v>0</v>
      </c>
    </row>
    <row r="24" spans="1:7" x14ac:dyDescent="0.25">
      <c r="A24" s="4" t="s">
        <v>89</v>
      </c>
      <c r="B24" s="22">
        <v>0.17499999999999999</v>
      </c>
      <c r="C24" s="4" t="s">
        <v>2</v>
      </c>
      <c r="D24" s="26"/>
      <c r="E24" s="21">
        <f t="shared" si="0"/>
        <v>0</v>
      </c>
      <c r="F24" s="21">
        <f t="shared" si="1"/>
        <v>0</v>
      </c>
      <c r="G24" s="21">
        <f t="shared" si="3"/>
        <v>0</v>
      </c>
    </row>
    <row r="25" spans="1:7" x14ac:dyDescent="0.25">
      <c r="A25" s="4" t="s">
        <v>92</v>
      </c>
      <c r="B25" s="22">
        <f>B19</f>
        <v>0.14899999999999999</v>
      </c>
      <c r="C25" s="4" t="s">
        <v>2</v>
      </c>
      <c r="D25" s="26"/>
      <c r="E25" s="21">
        <f t="shared" si="0"/>
        <v>0</v>
      </c>
      <c r="F25" s="21">
        <f t="shared" si="1"/>
        <v>0</v>
      </c>
      <c r="G25" s="21">
        <f t="shared" si="3"/>
        <v>0</v>
      </c>
    </row>
    <row r="26" spans="1:7" x14ac:dyDescent="0.25">
      <c r="A26" s="4" t="s">
        <v>93</v>
      </c>
      <c r="B26" s="22">
        <v>3.5000000000000003E-2</v>
      </c>
      <c r="C26" s="4" t="s">
        <v>2</v>
      </c>
      <c r="D26" s="26"/>
      <c r="E26" s="21">
        <f t="shared" si="0"/>
        <v>0</v>
      </c>
      <c r="F26" s="21">
        <f t="shared" si="1"/>
        <v>0</v>
      </c>
      <c r="G26" s="21">
        <f t="shared" si="3"/>
        <v>0</v>
      </c>
    </row>
    <row r="27" spans="1:7" x14ac:dyDescent="0.25">
      <c r="A27" s="4" t="s">
        <v>94</v>
      </c>
      <c r="B27" s="22">
        <v>3.5000000000000003E-2</v>
      </c>
      <c r="C27" s="4" t="s">
        <v>2</v>
      </c>
      <c r="D27" s="26"/>
      <c r="E27" s="21">
        <f t="shared" ref="E27" si="4">D27*$D$3/3</f>
        <v>0</v>
      </c>
      <c r="F27" s="21">
        <f t="shared" ref="F27" si="5">E27/$D$5*$D$4</f>
        <v>0</v>
      </c>
      <c r="G27" s="21">
        <f t="shared" ref="G27" si="6">+B27*F27</f>
        <v>0</v>
      </c>
    </row>
    <row r="28" spans="1:7" x14ac:dyDescent="0.25">
      <c r="A28" s="28"/>
      <c r="B28" s="12"/>
      <c r="C28" s="4"/>
      <c r="D28" s="26"/>
      <c r="E28" s="21"/>
      <c r="F28" s="21"/>
      <c r="G28" s="21"/>
    </row>
    <row r="29" spans="1:7" x14ac:dyDescent="0.25">
      <c r="A29" s="29" t="s">
        <v>28</v>
      </c>
      <c r="B29" s="12"/>
      <c r="C29" s="4"/>
      <c r="D29" s="26"/>
      <c r="E29" s="21"/>
      <c r="F29" s="21"/>
      <c r="G29" s="21"/>
    </row>
    <row r="30" spans="1:7" x14ac:dyDescent="0.25">
      <c r="A30" s="13" t="s">
        <v>52</v>
      </c>
      <c r="B30" s="23">
        <v>1.202</v>
      </c>
      <c r="C30" s="13" t="s">
        <v>2</v>
      </c>
      <c r="D30" s="26"/>
      <c r="E30" s="21">
        <f t="shared" ref="E30:E42" si="7">D30*$D$3/3</f>
        <v>0</v>
      </c>
      <c r="F30" s="21">
        <f t="shared" ref="F30:F42" si="8">E30/$D$5*$D$4</f>
        <v>0</v>
      </c>
      <c r="G30" s="21">
        <f t="shared" ref="G30:G42" si="9">+B30*F30</f>
        <v>0</v>
      </c>
    </row>
    <row r="31" spans="1:7" x14ac:dyDescent="0.25">
      <c r="A31" s="13" t="s">
        <v>48</v>
      </c>
      <c r="B31" s="23">
        <v>0.85</v>
      </c>
      <c r="C31" s="13" t="s">
        <v>2</v>
      </c>
      <c r="D31" s="26"/>
      <c r="E31" s="21">
        <f t="shared" si="7"/>
        <v>0</v>
      </c>
      <c r="F31" s="21">
        <f t="shared" si="8"/>
        <v>0</v>
      </c>
      <c r="G31" s="21">
        <f t="shared" si="9"/>
        <v>0</v>
      </c>
    </row>
    <row r="32" spans="1:7" x14ac:dyDescent="0.25">
      <c r="A32" s="13" t="s">
        <v>54</v>
      </c>
      <c r="B32" s="23">
        <v>0.64900000000000002</v>
      </c>
      <c r="C32" s="13" t="s">
        <v>2</v>
      </c>
      <c r="D32" s="26"/>
      <c r="E32" s="21">
        <f t="shared" si="7"/>
        <v>0</v>
      </c>
      <c r="F32" s="21">
        <f t="shared" si="8"/>
        <v>0</v>
      </c>
      <c r="G32" s="21">
        <f t="shared" si="9"/>
        <v>0</v>
      </c>
    </row>
    <row r="33" spans="1:7" x14ac:dyDescent="0.25">
      <c r="A33" s="13" t="s">
        <v>55</v>
      </c>
      <c r="B33" s="30">
        <v>0.85199999999999998</v>
      </c>
      <c r="C33" s="13" t="s">
        <v>2</v>
      </c>
      <c r="D33" s="26"/>
      <c r="E33" s="21">
        <f t="shared" si="7"/>
        <v>0</v>
      </c>
      <c r="F33" s="21">
        <f t="shared" si="8"/>
        <v>0</v>
      </c>
      <c r="G33" s="21">
        <f t="shared" si="9"/>
        <v>0</v>
      </c>
    </row>
    <row r="34" spans="1:7" x14ac:dyDescent="0.25">
      <c r="A34" s="13" t="s">
        <v>95</v>
      </c>
      <c r="B34" s="30">
        <v>0.3</v>
      </c>
      <c r="C34" s="13" t="s">
        <v>2</v>
      </c>
      <c r="D34" s="26"/>
      <c r="E34" s="21">
        <f t="shared" ref="E34" si="10">D34*$D$3/3</f>
        <v>0</v>
      </c>
      <c r="F34" s="21">
        <f t="shared" ref="F34" si="11">E34/$D$5*$D$4</f>
        <v>0</v>
      </c>
      <c r="G34" s="21">
        <f t="shared" ref="G34" si="12">+B34*F34</f>
        <v>0</v>
      </c>
    </row>
    <row r="35" spans="1:7" x14ac:dyDescent="0.25">
      <c r="A35" s="13" t="s">
        <v>99</v>
      </c>
      <c r="B35" s="30">
        <v>0.17599999999999999</v>
      </c>
      <c r="C35" s="13" t="s">
        <v>2</v>
      </c>
      <c r="D35" s="26"/>
      <c r="E35" s="21">
        <f t="shared" ref="E35" si="13">D35*$D$3/3</f>
        <v>0</v>
      </c>
      <c r="F35" s="21">
        <f t="shared" ref="F35" si="14">E35/$D$5*$D$4</f>
        <v>0</v>
      </c>
      <c r="G35" s="21">
        <f t="shared" ref="G35" si="15">+B35*F35</f>
        <v>0</v>
      </c>
    </row>
    <row r="36" spans="1:7" x14ac:dyDescent="0.25">
      <c r="A36" s="13" t="s">
        <v>50</v>
      </c>
      <c r="B36" s="23">
        <v>0.77900000000000003</v>
      </c>
      <c r="C36" s="13" t="s">
        <v>2</v>
      </c>
      <c r="D36" s="26"/>
      <c r="E36" s="21">
        <f t="shared" si="7"/>
        <v>0</v>
      </c>
      <c r="F36" s="21">
        <f t="shared" si="8"/>
        <v>0</v>
      </c>
      <c r="G36" s="21">
        <f t="shared" si="9"/>
        <v>0</v>
      </c>
    </row>
    <row r="37" spans="1:7" x14ac:dyDescent="0.25">
      <c r="A37" s="13" t="s">
        <v>51</v>
      </c>
      <c r="B37" s="23">
        <v>0.27900000000000003</v>
      </c>
      <c r="C37" s="13" t="s">
        <v>2</v>
      </c>
      <c r="D37" s="26"/>
      <c r="E37" s="21">
        <f t="shared" si="7"/>
        <v>0</v>
      </c>
      <c r="F37" s="21">
        <f t="shared" si="8"/>
        <v>0</v>
      </c>
      <c r="G37" s="21">
        <f t="shared" si="9"/>
        <v>0</v>
      </c>
    </row>
    <row r="38" spans="1:7" x14ac:dyDescent="0.25">
      <c r="A38" s="13" t="s">
        <v>45</v>
      </c>
      <c r="B38" s="23">
        <v>0.79800000000000004</v>
      </c>
      <c r="C38" s="13" t="s">
        <v>2</v>
      </c>
      <c r="D38" s="26"/>
      <c r="E38" s="21">
        <f t="shared" si="7"/>
        <v>0</v>
      </c>
      <c r="F38" s="21">
        <f t="shared" si="8"/>
        <v>0</v>
      </c>
      <c r="G38" s="21">
        <f t="shared" si="9"/>
        <v>0</v>
      </c>
    </row>
    <row r="39" spans="1:7" x14ac:dyDescent="0.25">
      <c r="A39" s="13" t="s">
        <v>46</v>
      </c>
      <c r="B39" s="23">
        <v>1.069</v>
      </c>
      <c r="C39" s="13" t="s">
        <v>2</v>
      </c>
      <c r="D39" s="26"/>
      <c r="E39" s="21">
        <f t="shared" si="7"/>
        <v>0</v>
      </c>
      <c r="F39" s="21">
        <f t="shared" si="8"/>
        <v>0</v>
      </c>
      <c r="G39" s="21">
        <f t="shared" si="9"/>
        <v>0</v>
      </c>
    </row>
    <row r="40" spans="1:7" x14ac:dyDescent="0.25">
      <c r="A40" s="13" t="s">
        <v>47</v>
      </c>
      <c r="B40" s="23">
        <v>0.23799999999999999</v>
      </c>
      <c r="C40" s="13" t="s">
        <v>2</v>
      </c>
      <c r="D40" s="26"/>
      <c r="E40" s="21">
        <f t="shared" si="7"/>
        <v>0</v>
      </c>
      <c r="F40" s="21">
        <f t="shared" si="8"/>
        <v>0</v>
      </c>
      <c r="G40" s="21">
        <f t="shared" si="9"/>
        <v>0</v>
      </c>
    </row>
    <row r="41" spans="1:7" x14ac:dyDescent="0.25">
      <c r="A41" s="13" t="s">
        <v>53</v>
      </c>
      <c r="B41" s="23">
        <v>0.86399999999999999</v>
      </c>
      <c r="C41" s="13" t="s">
        <v>2</v>
      </c>
      <c r="D41" s="26"/>
      <c r="E41" s="21">
        <f t="shared" si="7"/>
        <v>0</v>
      </c>
      <c r="F41" s="21">
        <f t="shared" si="8"/>
        <v>0</v>
      </c>
      <c r="G41" s="21">
        <f t="shared" si="9"/>
        <v>0</v>
      </c>
    </row>
    <row r="42" spans="1:7" x14ac:dyDescent="0.25">
      <c r="A42" s="13" t="s">
        <v>49</v>
      </c>
      <c r="B42" s="23">
        <v>1.135</v>
      </c>
      <c r="C42" s="13" t="s">
        <v>2</v>
      </c>
      <c r="D42" s="26"/>
      <c r="E42" s="21">
        <f t="shared" si="7"/>
        <v>0</v>
      </c>
      <c r="F42" s="21">
        <f t="shared" si="8"/>
        <v>0</v>
      </c>
      <c r="G42" s="21">
        <f t="shared" si="9"/>
        <v>0</v>
      </c>
    </row>
    <row r="43" spans="1:7" x14ac:dyDescent="0.25">
      <c r="A43" s="28"/>
      <c r="B43" s="12"/>
      <c r="C43" s="4"/>
      <c r="D43" s="26"/>
      <c r="E43" s="21"/>
      <c r="F43" s="21"/>
      <c r="G43" s="21"/>
    </row>
    <row r="44" spans="1:7" ht="28.5" customHeight="1" x14ac:dyDescent="0.25">
      <c r="A44" s="11" t="s">
        <v>44</v>
      </c>
      <c r="B44" s="12"/>
      <c r="C44" s="4"/>
      <c r="D44" s="26"/>
      <c r="E44" s="21"/>
      <c r="F44" s="21"/>
      <c r="G44" s="21"/>
    </row>
    <row r="45" spans="1:7" x14ac:dyDescent="0.25">
      <c r="A45" s="4" t="s">
        <v>73</v>
      </c>
      <c r="B45" s="12">
        <f>2.64/10</f>
        <v>0.26400000000000001</v>
      </c>
      <c r="C45" s="4" t="s">
        <v>0</v>
      </c>
      <c r="D45" s="26"/>
      <c r="E45" s="21">
        <f>D45*$D$3/3</f>
        <v>0</v>
      </c>
      <c r="F45" s="21">
        <f>E45/$D$5*$D$4</f>
        <v>0</v>
      </c>
      <c r="G45" s="21">
        <f>+B45*F45</f>
        <v>0</v>
      </c>
    </row>
    <row r="46" spans="1:7" x14ac:dyDescent="0.25">
      <c r="A46" s="4" t="s">
        <v>74</v>
      </c>
      <c r="B46" s="12">
        <f>1.3/10</f>
        <v>0.13</v>
      </c>
      <c r="C46" s="4" t="s">
        <v>0</v>
      </c>
      <c r="D46" s="26"/>
      <c r="E46" s="21">
        <f>D46*$D$3/3</f>
        <v>0</v>
      </c>
      <c r="F46" s="21">
        <f>E46/$D$5*$D$4</f>
        <v>0</v>
      </c>
      <c r="G46" s="21">
        <f>+B46*F46</f>
        <v>0</v>
      </c>
    </row>
    <row r="47" spans="1:7" x14ac:dyDescent="0.25">
      <c r="A47" s="4" t="s">
        <v>75</v>
      </c>
      <c r="B47" s="12">
        <f>4.03/10</f>
        <v>0.40300000000000002</v>
      </c>
      <c r="C47" s="4" t="s">
        <v>0</v>
      </c>
      <c r="D47" s="26"/>
      <c r="E47" s="21">
        <f>D47*$D$3/3</f>
        <v>0</v>
      </c>
      <c r="F47" s="21">
        <f>E47/$D$5*$D$4</f>
        <v>0</v>
      </c>
      <c r="G47" s="21">
        <f>+B47*F47</f>
        <v>0</v>
      </c>
    </row>
    <row r="48" spans="1:7" x14ac:dyDescent="0.25">
      <c r="A48" s="4" t="s">
        <v>76</v>
      </c>
      <c r="B48" s="12">
        <v>0.11</v>
      </c>
      <c r="C48" s="4" t="s">
        <v>2</v>
      </c>
      <c r="D48" s="26"/>
      <c r="E48" s="21">
        <f>D48*$D$3/3</f>
        <v>0</v>
      </c>
      <c r="F48" s="21">
        <f>E48/$D$5*$D$4</f>
        <v>0</v>
      </c>
      <c r="G48" s="21">
        <f>+B48*F48</f>
        <v>0</v>
      </c>
    </row>
    <row r="49" spans="1:7" x14ac:dyDescent="0.25">
      <c r="A49" s="4" t="s">
        <v>77</v>
      </c>
      <c r="B49" s="12">
        <f>0.73/10</f>
        <v>7.2999999999999995E-2</v>
      </c>
      <c r="C49" s="4" t="s">
        <v>1</v>
      </c>
      <c r="D49" s="26"/>
      <c r="E49" s="21">
        <f>D49*$D$3/3</f>
        <v>0</v>
      </c>
      <c r="F49" s="21">
        <f>E49/$D$5*$D$4</f>
        <v>0</v>
      </c>
      <c r="G49" s="21">
        <f>+B49*F49</f>
        <v>0</v>
      </c>
    </row>
    <row r="50" spans="1:7" x14ac:dyDescent="0.25">
      <c r="A50" s="4" t="s">
        <v>98</v>
      </c>
      <c r="B50" s="12">
        <f>18.1*0.2</f>
        <v>3.6200000000000006</v>
      </c>
      <c r="C50" s="4" t="s">
        <v>0</v>
      </c>
      <c r="D50" s="26"/>
      <c r="E50" s="21">
        <f>D50*$D$3/3</f>
        <v>0</v>
      </c>
      <c r="F50" s="21">
        <f>E50/$D$5*$D$4</f>
        <v>0</v>
      </c>
      <c r="G50" s="21">
        <f>+B50*F50</f>
        <v>0</v>
      </c>
    </row>
    <row r="51" spans="1:7" x14ac:dyDescent="0.25">
      <c r="A51" s="4"/>
      <c r="B51" s="12"/>
      <c r="C51" s="4"/>
      <c r="D51" s="26"/>
      <c r="E51" s="21"/>
      <c r="F51" s="21"/>
      <c r="G51" s="21"/>
    </row>
    <row r="52" spans="1:7" ht="21" customHeight="1" x14ac:dyDescent="0.25">
      <c r="A52" s="11" t="s">
        <v>15</v>
      </c>
      <c r="B52" s="12"/>
      <c r="C52" s="4"/>
      <c r="D52" s="26"/>
      <c r="E52" s="21"/>
      <c r="F52" s="21"/>
      <c r="G52" s="21"/>
    </row>
    <row r="53" spans="1:7" x14ac:dyDescent="0.25">
      <c r="A53" s="13" t="s">
        <v>78</v>
      </c>
      <c r="B53" s="23">
        <f>0.58/4</f>
        <v>0.14499999999999999</v>
      </c>
      <c r="C53" s="13" t="s">
        <v>1</v>
      </c>
      <c r="D53" s="26"/>
      <c r="E53" s="21">
        <f t="shared" ref="E53:E63" si="16">D53*$D$3/3</f>
        <v>0</v>
      </c>
      <c r="F53" s="21">
        <f t="shared" ref="F53:F63" si="17">E53/$D$5*$D$4</f>
        <v>0</v>
      </c>
      <c r="G53" s="21">
        <f t="shared" ref="G53:G63" si="18">+B53*F53</f>
        <v>0</v>
      </c>
    </row>
    <row r="54" spans="1:7" x14ac:dyDescent="0.25">
      <c r="A54" s="13" t="s">
        <v>79</v>
      </c>
      <c r="B54" s="23">
        <f>1.17/2</f>
        <v>0.58499999999999996</v>
      </c>
      <c r="C54" s="13" t="s">
        <v>0</v>
      </c>
      <c r="D54" s="26"/>
      <c r="E54" s="21">
        <f t="shared" si="16"/>
        <v>0</v>
      </c>
      <c r="F54" s="21">
        <f t="shared" si="17"/>
        <v>0</v>
      </c>
      <c r="G54" s="21">
        <f t="shared" si="18"/>
        <v>0</v>
      </c>
    </row>
    <row r="55" spans="1:7" x14ac:dyDescent="0.25">
      <c r="A55" s="4" t="s">
        <v>65</v>
      </c>
      <c r="B55" s="12">
        <f>1.15/4</f>
        <v>0.28749999999999998</v>
      </c>
      <c r="C55" s="4" t="s">
        <v>0</v>
      </c>
      <c r="D55" s="26"/>
      <c r="E55" s="21">
        <f t="shared" si="16"/>
        <v>0</v>
      </c>
      <c r="F55" s="21">
        <f t="shared" si="17"/>
        <v>0</v>
      </c>
      <c r="G55" s="21">
        <f t="shared" si="18"/>
        <v>0</v>
      </c>
    </row>
    <row r="56" spans="1:7" ht="18" customHeight="1" x14ac:dyDescent="0.25">
      <c r="A56" s="13" t="s">
        <v>35</v>
      </c>
      <c r="B56" s="23">
        <f>5.94/4</f>
        <v>1.4850000000000001</v>
      </c>
      <c r="C56" s="43" t="s">
        <v>3</v>
      </c>
      <c r="D56" s="26"/>
      <c r="E56" s="21">
        <f t="shared" si="16"/>
        <v>0</v>
      </c>
      <c r="F56" s="21">
        <f t="shared" si="17"/>
        <v>0</v>
      </c>
      <c r="G56" s="21">
        <f t="shared" si="18"/>
        <v>0</v>
      </c>
    </row>
    <row r="57" spans="1:7" x14ac:dyDescent="0.25">
      <c r="A57" s="4" t="s">
        <v>4</v>
      </c>
      <c r="B57" s="12">
        <f>0.51/2</f>
        <v>0.255</v>
      </c>
      <c r="C57" s="4" t="s">
        <v>0</v>
      </c>
      <c r="D57" s="26"/>
      <c r="E57" s="21">
        <f t="shared" si="16"/>
        <v>0</v>
      </c>
      <c r="F57" s="21">
        <f t="shared" si="17"/>
        <v>0</v>
      </c>
      <c r="G57" s="21">
        <f t="shared" si="18"/>
        <v>0</v>
      </c>
    </row>
    <row r="58" spans="1:7" x14ac:dyDescent="0.25">
      <c r="A58" s="4" t="s">
        <v>39</v>
      </c>
      <c r="B58" s="12">
        <v>0.56200000000000006</v>
      </c>
      <c r="C58" s="4" t="s">
        <v>2</v>
      </c>
      <c r="D58" s="26"/>
      <c r="E58" s="21">
        <f t="shared" si="16"/>
        <v>0</v>
      </c>
      <c r="F58" s="21">
        <f t="shared" si="17"/>
        <v>0</v>
      </c>
      <c r="G58" s="21">
        <f t="shared" si="18"/>
        <v>0</v>
      </c>
    </row>
    <row r="59" spans="1:7" x14ac:dyDescent="0.25">
      <c r="A59" s="4" t="s">
        <v>37</v>
      </c>
      <c r="B59" s="12">
        <f>17.28*2/1000</f>
        <v>3.456E-2</v>
      </c>
      <c r="C59" s="4" t="s">
        <v>1</v>
      </c>
      <c r="D59" s="26"/>
      <c r="E59" s="21">
        <f t="shared" si="16"/>
        <v>0</v>
      </c>
      <c r="F59" s="21">
        <f t="shared" si="17"/>
        <v>0</v>
      </c>
      <c r="G59" s="21">
        <f t="shared" si="18"/>
        <v>0</v>
      </c>
    </row>
    <row r="60" spans="1:7" x14ac:dyDescent="0.25">
      <c r="A60" s="4" t="s">
        <v>38</v>
      </c>
      <c r="B60" s="12">
        <v>0.55000000000000004</v>
      </c>
      <c r="C60" s="4" t="s">
        <v>2</v>
      </c>
      <c r="D60" s="26"/>
      <c r="E60" s="21">
        <f t="shared" si="16"/>
        <v>0</v>
      </c>
      <c r="F60" s="21">
        <f t="shared" si="17"/>
        <v>0</v>
      </c>
      <c r="G60" s="21">
        <f t="shared" si="18"/>
        <v>0</v>
      </c>
    </row>
    <row r="61" spans="1:7" x14ac:dyDescent="0.25">
      <c r="A61" s="4" t="s">
        <v>36</v>
      </c>
      <c r="B61" s="12">
        <f>16.71*1.3/1000</f>
        <v>2.1723000000000003E-2</v>
      </c>
      <c r="C61" s="4" t="s">
        <v>1</v>
      </c>
      <c r="D61" s="26"/>
      <c r="E61" s="21">
        <f t="shared" si="16"/>
        <v>0</v>
      </c>
      <c r="F61" s="21">
        <f t="shared" si="17"/>
        <v>0</v>
      </c>
      <c r="G61" s="21">
        <f t="shared" si="18"/>
        <v>0</v>
      </c>
    </row>
    <row r="62" spans="1:7" x14ac:dyDescent="0.25">
      <c r="A62" s="4" t="s">
        <v>100</v>
      </c>
      <c r="B62" s="12">
        <f>20.04*0.03</f>
        <v>0.60119999999999996</v>
      </c>
      <c r="C62" s="4" t="s">
        <v>0</v>
      </c>
      <c r="D62" s="26"/>
      <c r="E62" s="21">
        <f t="shared" ref="E62" si="19">D62*$D$3/3</f>
        <v>0</v>
      </c>
      <c r="F62" s="21">
        <f t="shared" ref="F62" si="20">E62/$D$5*$D$4</f>
        <v>0</v>
      </c>
      <c r="G62" s="21">
        <f t="shared" ref="G62" si="21">+B62*F62</f>
        <v>0</v>
      </c>
    </row>
    <row r="63" spans="1:7" x14ac:dyDescent="0.25">
      <c r="A63" s="4" t="s">
        <v>24</v>
      </c>
      <c r="B63" s="12">
        <f>2.52/4</f>
        <v>0.63</v>
      </c>
      <c r="C63" s="4" t="s">
        <v>1</v>
      </c>
      <c r="D63" s="26"/>
      <c r="E63" s="21">
        <f t="shared" si="16"/>
        <v>0</v>
      </c>
      <c r="F63" s="21">
        <f t="shared" si="17"/>
        <v>0</v>
      </c>
      <c r="G63" s="21">
        <f t="shared" si="18"/>
        <v>0</v>
      </c>
    </row>
    <row r="64" spans="1:7" x14ac:dyDescent="0.25">
      <c r="A64" s="4"/>
      <c r="B64" s="12"/>
      <c r="C64" s="4"/>
      <c r="D64" s="26"/>
      <c r="E64" s="21"/>
      <c r="F64" s="21"/>
      <c r="G64" s="21"/>
    </row>
    <row r="65" spans="1:7" ht="22.5" customHeight="1" x14ac:dyDescent="0.25">
      <c r="A65" s="11" t="s">
        <v>16</v>
      </c>
      <c r="B65" s="12"/>
      <c r="C65" s="4"/>
      <c r="D65" s="26"/>
      <c r="E65" s="21"/>
      <c r="F65" s="21"/>
      <c r="G65" s="21"/>
    </row>
    <row r="66" spans="1:7" x14ac:dyDescent="0.25">
      <c r="A66" s="4" t="s">
        <v>80</v>
      </c>
      <c r="B66" s="12">
        <f>0.1/10</f>
        <v>0.01</v>
      </c>
      <c r="C66" s="4" t="s">
        <v>0</v>
      </c>
      <c r="D66" s="26"/>
      <c r="E66" s="21">
        <f>D66*$D$3/3</f>
        <v>0</v>
      </c>
      <c r="F66" s="21">
        <f>E66/$D$5*$D$4</f>
        <v>0</v>
      </c>
      <c r="G66" s="21">
        <f>+B66*F66</f>
        <v>0</v>
      </c>
    </row>
    <row r="67" spans="1:7" x14ac:dyDescent="0.25">
      <c r="A67" s="4" t="s">
        <v>81</v>
      </c>
      <c r="B67" s="12">
        <f>0.7/10</f>
        <v>6.9999999999999993E-2</v>
      </c>
      <c r="C67" s="4" t="s">
        <v>1</v>
      </c>
      <c r="D67" s="26"/>
      <c r="E67" s="21">
        <f>D67*$D$3/3</f>
        <v>0</v>
      </c>
      <c r="F67" s="21">
        <f>E67/$D$5*$D$4</f>
        <v>0</v>
      </c>
      <c r="G67" s="21">
        <f>+B67*F67</f>
        <v>0</v>
      </c>
    </row>
    <row r="68" spans="1:7" x14ac:dyDescent="0.25">
      <c r="A68" s="4" t="s">
        <v>17</v>
      </c>
      <c r="B68" s="12">
        <f>0.7/5</f>
        <v>0.13999999999999999</v>
      </c>
      <c r="C68" s="4" t="s">
        <v>1</v>
      </c>
      <c r="D68" s="26"/>
      <c r="E68" s="21">
        <f>D68*$D$3/3</f>
        <v>0</v>
      </c>
      <c r="F68" s="21">
        <f>E68/$D$5*$D$4</f>
        <v>0</v>
      </c>
      <c r="G68" s="21">
        <f>+B68*F68</f>
        <v>0</v>
      </c>
    </row>
    <row r="69" spans="1:7" x14ac:dyDescent="0.25">
      <c r="A69" s="4"/>
      <c r="B69" s="12"/>
      <c r="C69" s="4"/>
      <c r="D69" s="26"/>
      <c r="E69" s="21"/>
      <c r="F69" s="21"/>
      <c r="G69" s="21"/>
    </row>
    <row r="70" spans="1:7" x14ac:dyDescent="0.25">
      <c r="A70" s="11" t="s">
        <v>5</v>
      </c>
      <c r="B70" s="12"/>
      <c r="C70" s="4"/>
      <c r="D70" s="26"/>
      <c r="E70" s="21"/>
      <c r="F70" s="21"/>
      <c r="G70" s="21"/>
    </row>
    <row r="71" spans="1:7" x14ac:dyDescent="0.25">
      <c r="A71" s="13" t="s">
        <v>82</v>
      </c>
      <c r="B71" s="23">
        <f>1.59*0.08</f>
        <v>0.12720000000000001</v>
      </c>
      <c r="C71" s="13" t="s">
        <v>29</v>
      </c>
      <c r="D71" s="26"/>
      <c r="E71" s="21">
        <f>D71*$D$3/3</f>
        <v>0</v>
      </c>
      <c r="F71" s="21">
        <f>E71/$D$5*$D$4</f>
        <v>0</v>
      </c>
      <c r="G71" s="21">
        <f>+B71*F71</f>
        <v>0</v>
      </c>
    </row>
    <row r="72" spans="1:7" x14ac:dyDescent="0.25">
      <c r="A72" s="13" t="s">
        <v>42</v>
      </c>
      <c r="B72" s="23">
        <f>0.143*0.03</f>
        <v>4.2899999999999995E-3</v>
      </c>
      <c r="C72" s="13" t="s">
        <v>0</v>
      </c>
      <c r="D72" s="26"/>
      <c r="E72" s="21">
        <f>D72*$D$3/3</f>
        <v>0</v>
      </c>
      <c r="F72" s="21">
        <f>E72/$D$5*$D$4</f>
        <v>0</v>
      </c>
      <c r="G72" s="21">
        <f>+B72*F72</f>
        <v>0</v>
      </c>
    </row>
    <row r="73" spans="1:7" x14ac:dyDescent="0.25">
      <c r="A73" s="13" t="s">
        <v>43</v>
      </c>
      <c r="B73" s="23">
        <f>0.284*0.03</f>
        <v>8.5199999999999981E-3</v>
      </c>
      <c r="C73" s="13" t="s">
        <v>0</v>
      </c>
      <c r="D73" s="26"/>
      <c r="E73" s="21">
        <f>D73*$D$3/3</f>
        <v>0</v>
      </c>
      <c r="F73" s="21">
        <f>E73/$D$5*$D$4</f>
        <v>0</v>
      </c>
      <c r="G73" s="21">
        <f>+B73*F73</f>
        <v>0</v>
      </c>
    </row>
    <row r="74" spans="1:7" x14ac:dyDescent="0.25">
      <c r="A74" s="13" t="s">
        <v>41</v>
      </c>
      <c r="B74" s="23">
        <f>2.88*0.05</f>
        <v>0.14399999999999999</v>
      </c>
      <c r="C74" s="13" t="s">
        <v>0</v>
      </c>
      <c r="D74" s="26"/>
      <c r="E74" s="21">
        <f>D74*$D$3/3</f>
        <v>0</v>
      </c>
      <c r="F74" s="21">
        <f>E74/$D$5*$D$4</f>
        <v>0</v>
      </c>
      <c r="G74" s="21">
        <f>+B74*F74</f>
        <v>0</v>
      </c>
    </row>
    <row r="75" spans="1:7" x14ac:dyDescent="0.25">
      <c r="A75" s="4" t="s">
        <v>6</v>
      </c>
      <c r="B75" s="12">
        <f>1.53*37.5/1000</f>
        <v>5.7375000000000002E-2</v>
      </c>
      <c r="C75" s="4" t="s">
        <v>1</v>
      </c>
      <c r="D75" s="26"/>
      <c r="E75" s="21">
        <f>D75*$D$3/3</f>
        <v>0</v>
      </c>
      <c r="F75" s="21">
        <f>E75/$D$5*$D$4</f>
        <v>0</v>
      </c>
      <c r="G75" s="21">
        <f>+B75*F75</f>
        <v>0</v>
      </c>
    </row>
    <row r="76" spans="1:7" x14ac:dyDescent="0.25">
      <c r="A76" s="4"/>
      <c r="B76" s="12"/>
      <c r="C76" s="4"/>
      <c r="D76" s="26"/>
      <c r="E76" s="21"/>
      <c r="F76" s="21"/>
      <c r="G76" s="21"/>
    </row>
    <row r="77" spans="1:7" x14ac:dyDescent="0.25">
      <c r="A77" s="4" t="s">
        <v>7</v>
      </c>
      <c r="B77" s="12">
        <f>3.75*20/1000</f>
        <v>7.4999999999999997E-2</v>
      </c>
      <c r="C77" s="4" t="s">
        <v>0</v>
      </c>
      <c r="D77" s="26"/>
      <c r="E77" s="21">
        <f>D77*$D$3/3</f>
        <v>0</v>
      </c>
      <c r="F77" s="21">
        <f>E77/$D$5*$D$4</f>
        <v>0</v>
      </c>
      <c r="G77" s="21">
        <f>+B77*F77</f>
        <v>0</v>
      </c>
    </row>
    <row r="78" spans="1:7" x14ac:dyDescent="0.25">
      <c r="A78" s="4" t="s">
        <v>8</v>
      </c>
      <c r="B78" s="12">
        <f>3.75*40/1000</f>
        <v>0.15</v>
      </c>
      <c r="C78" s="4" t="s">
        <v>0</v>
      </c>
      <c r="D78" s="26"/>
      <c r="E78" s="21">
        <f>D78*$D$3/3</f>
        <v>0</v>
      </c>
      <c r="F78" s="21">
        <f>E78/$D$5*$D$4</f>
        <v>0</v>
      </c>
      <c r="G78" s="21">
        <f>+B78*F78</f>
        <v>0</v>
      </c>
    </row>
    <row r="79" spans="1:7" x14ac:dyDescent="0.25">
      <c r="A79" s="13" t="s">
        <v>61</v>
      </c>
      <c r="B79" s="23">
        <f>1.42*0.02</f>
        <v>2.8399999999999998E-2</v>
      </c>
      <c r="C79" s="13" t="s">
        <v>29</v>
      </c>
      <c r="D79" s="26"/>
      <c r="E79" s="21">
        <f>D79*$D$3/3</f>
        <v>0</v>
      </c>
      <c r="F79" s="21">
        <f>E79/$D$5*$D$4</f>
        <v>0</v>
      </c>
      <c r="G79" s="21">
        <f>+B79*F79</f>
        <v>0</v>
      </c>
    </row>
    <row r="80" spans="1:7" x14ac:dyDescent="0.25">
      <c r="A80" s="4" t="s">
        <v>26</v>
      </c>
      <c r="B80" s="12">
        <f>4.99/4</f>
        <v>1.2475000000000001</v>
      </c>
      <c r="C80" s="4" t="s">
        <v>1</v>
      </c>
      <c r="D80" s="26"/>
      <c r="E80" s="21">
        <f>D80*$D$3/3</f>
        <v>0</v>
      </c>
      <c r="F80" s="21">
        <f>E80/$D$5*$D$4</f>
        <v>0</v>
      </c>
      <c r="G80" s="21">
        <f>+B80*F80</f>
        <v>0</v>
      </c>
    </row>
    <row r="81" spans="1:7" x14ac:dyDescent="0.25">
      <c r="A81" s="4"/>
      <c r="B81" s="12"/>
      <c r="C81" s="4"/>
      <c r="D81" s="26"/>
      <c r="E81" s="21"/>
      <c r="F81" s="21"/>
      <c r="G81" s="21"/>
    </row>
    <row r="82" spans="1:7" x14ac:dyDescent="0.25">
      <c r="A82" s="13" t="s">
        <v>62</v>
      </c>
      <c r="B82" s="23">
        <v>0.13200000000000001</v>
      </c>
      <c r="C82" s="4" t="s">
        <v>2</v>
      </c>
      <c r="D82" s="26"/>
      <c r="E82" s="21">
        <f t="shared" ref="E82:E92" si="22">D82*$D$3/3</f>
        <v>0</v>
      </c>
      <c r="F82" s="21">
        <f t="shared" ref="F82:F92" si="23">E82/$D$5*$D$4</f>
        <v>0</v>
      </c>
      <c r="G82" s="21">
        <f t="shared" ref="G82:G92" si="24">+B82*F82</f>
        <v>0</v>
      </c>
    </row>
    <row r="83" spans="1:7" x14ac:dyDescent="0.25">
      <c r="A83" s="13" t="s">
        <v>87</v>
      </c>
      <c r="B83" s="23">
        <v>0.25</v>
      </c>
      <c r="C83" s="4" t="s">
        <v>2</v>
      </c>
      <c r="D83" s="26"/>
      <c r="E83" s="21">
        <f t="shared" ref="E83" si="25">D83*$D$3/3</f>
        <v>0</v>
      </c>
      <c r="F83" s="21">
        <f t="shared" ref="F83" si="26">E83/$D$5*$D$4</f>
        <v>0</v>
      </c>
      <c r="G83" s="21">
        <f t="shared" ref="G83" si="27">+B83*F83</f>
        <v>0</v>
      </c>
    </row>
    <row r="84" spans="1:7" x14ac:dyDescent="0.25">
      <c r="A84" s="13" t="s">
        <v>57</v>
      </c>
      <c r="B84" s="23">
        <f>7.08/10</f>
        <v>0.70799999999999996</v>
      </c>
      <c r="C84" s="13" t="s">
        <v>0</v>
      </c>
      <c r="D84" s="26"/>
      <c r="E84" s="21">
        <f t="shared" si="22"/>
        <v>0</v>
      </c>
      <c r="F84" s="21">
        <f t="shared" si="23"/>
        <v>0</v>
      </c>
      <c r="G84" s="21">
        <f t="shared" si="24"/>
        <v>0</v>
      </c>
    </row>
    <row r="85" spans="1:7" x14ac:dyDescent="0.25">
      <c r="A85" s="13" t="s">
        <v>56</v>
      </c>
      <c r="B85" s="23">
        <f>0.383*0.1</f>
        <v>3.8300000000000001E-2</v>
      </c>
      <c r="C85" s="13" t="s">
        <v>0</v>
      </c>
      <c r="D85" s="26"/>
      <c r="E85" s="21">
        <f t="shared" si="22"/>
        <v>0</v>
      </c>
      <c r="F85" s="21">
        <f t="shared" si="23"/>
        <v>0</v>
      </c>
      <c r="G85" s="21">
        <f t="shared" si="24"/>
        <v>0</v>
      </c>
    </row>
    <row r="86" spans="1:7" x14ac:dyDescent="0.25">
      <c r="A86" s="13" t="s">
        <v>102</v>
      </c>
      <c r="B86" s="23">
        <f>1.83*0.33</f>
        <v>0.6039000000000001</v>
      </c>
      <c r="C86" s="13" t="s">
        <v>0</v>
      </c>
      <c r="D86" s="26"/>
      <c r="E86" s="21">
        <f t="shared" si="22"/>
        <v>0</v>
      </c>
      <c r="F86" s="21">
        <f t="shared" si="23"/>
        <v>0</v>
      </c>
      <c r="G86" s="21">
        <f t="shared" si="24"/>
        <v>0</v>
      </c>
    </row>
    <row r="87" spans="1:7" x14ac:dyDescent="0.25">
      <c r="A87" s="13" t="s">
        <v>97</v>
      </c>
      <c r="B87" s="23">
        <f>4.03*0.1</f>
        <v>0.40300000000000002</v>
      </c>
      <c r="C87" s="13" t="s">
        <v>0</v>
      </c>
      <c r="D87" s="26"/>
      <c r="E87" s="21">
        <f t="shared" ref="E87" si="28">D87*$D$3/3</f>
        <v>0</v>
      </c>
      <c r="F87" s="21">
        <f t="shared" ref="F87" si="29">E87/$D$5*$D$4</f>
        <v>0</v>
      </c>
      <c r="G87" s="21">
        <f t="shared" ref="G87" si="30">+B87*F87</f>
        <v>0</v>
      </c>
    </row>
    <row r="88" spans="1:7" x14ac:dyDescent="0.25">
      <c r="A88" s="13" t="s">
        <v>96</v>
      </c>
      <c r="B88" s="23">
        <f>1.82*0.1</f>
        <v>0.18200000000000002</v>
      </c>
      <c r="C88" s="13" t="s">
        <v>0</v>
      </c>
      <c r="D88" s="26"/>
      <c r="E88" s="21">
        <f t="shared" ref="E88" si="31">D88*$D$3/3</f>
        <v>0</v>
      </c>
      <c r="F88" s="21">
        <f t="shared" ref="F88" si="32">E88/$D$5*$D$4</f>
        <v>0</v>
      </c>
      <c r="G88" s="21">
        <f t="shared" ref="G88" si="33">+B88*F88</f>
        <v>0</v>
      </c>
    </row>
    <row r="89" spans="1:7" x14ac:dyDescent="0.25">
      <c r="A89" s="13" t="s">
        <v>40</v>
      </c>
      <c r="B89" s="23">
        <f>4.52*0.004</f>
        <v>1.8079999999999999E-2</v>
      </c>
      <c r="C89" s="13" t="s">
        <v>0</v>
      </c>
      <c r="D89" s="26"/>
      <c r="E89" s="21">
        <f t="shared" si="22"/>
        <v>0</v>
      </c>
      <c r="F89" s="21">
        <f t="shared" si="23"/>
        <v>0</v>
      </c>
      <c r="G89" s="21">
        <f t="shared" si="24"/>
        <v>0</v>
      </c>
    </row>
    <row r="90" spans="1:7" x14ac:dyDescent="0.25">
      <c r="A90" s="13" t="s">
        <v>101</v>
      </c>
      <c r="B90" s="23">
        <f>4.76*0.004</f>
        <v>1.9039999999999998E-2</v>
      </c>
      <c r="C90" s="13" t="s">
        <v>0</v>
      </c>
      <c r="D90" s="26"/>
      <c r="E90" s="21">
        <f t="shared" ref="E90" si="34">D90*$D$3/3</f>
        <v>0</v>
      </c>
      <c r="F90" s="21">
        <f t="shared" ref="F90" si="35">E90/$D$5*$D$4</f>
        <v>0</v>
      </c>
      <c r="G90" s="21">
        <f t="shared" ref="G90" si="36">+B90*F90</f>
        <v>0</v>
      </c>
    </row>
    <row r="91" spans="1:7" x14ac:dyDescent="0.25">
      <c r="A91" s="13" t="s">
        <v>63</v>
      </c>
      <c r="B91" s="23">
        <f>2.82*0.004</f>
        <v>1.128E-2</v>
      </c>
      <c r="C91" s="13" t="s">
        <v>1</v>
      </c>
      <c r="D91" s="26"/>
      <c r="E91" s="21">
        <f t="shared" si="22"/>
        <v>0</v>
      </c>
      <c r="F91" s="21">
        <f t="shared" si="23"/>
        <v>0</v>
      </c>
      <c r="G91" s="21">
        <f t="shared" si="24"/>
        <v>0</v>
      </c>
    </row>
    <row r="92" spans="1:7" x14ac:dyDescent="0.25">
      <c r="A92" s="13" t="s">
        <v>64</v>
      </c>
      <c r="B92" s="23">
        <f>3.88*0.004</f>
        <v>1.5519999999999999E-2</v>
      </c>
      <c r="C92" s="13" t="s">
        <v>0</v>
      </c>
      <c r="D92" s="26"/>
      <c r="E92" s="21">
        <f t="shared" si="22"/>
        <v>0</v>
      </c>
      <c r="F92" s="21">
        <f t="shared" si="23"/>
        <v>0</v>
      </c>
      <c r="G92" s="21">
        <f t="shared" si="24"/>
        <v>0</v>
      </c>
    </row>
    <row r="93" spans="1:7" x14ac:dyDescent="0.25">
      <c r="A93" s="13"/>
      <c r="B93" s="23"/>
      <c r="C93" s="13"/>
      <c r="D93" s="26"/>
      <c r="E93" s="21"/>
      <c r="F93" s="21"/>
      <c r="G93" s="21"/>
    </row>
    <row r="94" spans="1:7" x14ac:dyDescent="0.25">
      <c r="A94" s="13" t="s">
        <v>90</v>
      </c>
      <c r="B94" s="23">
        <f>4.2/10</f>
        <v>0.42000000000000004</v>
      </c>
      <c r="C94" s="13" t="s">
        <v>0</v>
      </c>
      <c r="D94" s="26"/>
      <c r="E94" s="21">
        <f>D94*$D$3/3</f>
        <v>0</v>
      </c>
      <c r="F94" s="21">
        <f>E94/$D$5*$D$4</f>
        <v>0</v>
      </c>
      <c r="G94" s="21">
        <f>+B94*F94</f>
        <v>0</v>
      </c>
    </row>
    <row r="95" spans="1:7" x14ac:dyDescent="0.25">
      <c r="A95" s="13" t="s">
        <v>83</v>
      </c>
      <c r="B95" s="23">
        <f>4.34/10</f>
        <v>0.434</v>
      </c>
      <c r="C95" s="13" t="s">
        <v>0</v>
      </c>
      <c r="D95" s="26"/>
      <c r="E95" s="21">
        <f>D95*$D$3/3</f>
        <v>0</v>
      </c>
      <c r="F95" s="21">
        <f>E95/$D$5*$D$4</f>
        <v>0</v>
      </c>
      <c r="G95" s="21">
        <f>+B95*F95</f>
        <v>0</v>
      </c>
    </row>
    <row r="96" spans="1:7" x14ac:dyDescent="0.25">
      <c r="A96" s="13" t="s">
        <v>84</v>
      </c>
      <c r="B96" s="23">
        <f>0.42/10</f>
        <v>4.1999999999999996E-2</v>
      </c>
      <c r="C96" s="13" t="s">
        <v>0</v>
      </c>
      <c r="D96" s="26"/>
      <c r="E96" s="21">
        <f>D96*$D$3/3</f>
        <v>0</v>
      </c>
      <c r="F96" s="21">
        <f>E96/$D$5*$D$4</f>
        <v>0</v>
      </c>
      <c r="G96" s="21">
        <f>+B96*F96</f>
        <v>0</v>
      </c>
    </row>
    <row r="97" spans="1:7" x14ac:dyDescent="0.25">
      <c r="A97" s="13" t="s">
        <v>85</v>
      </c>
      <c r="B97" s="23">
        <f>8.5/10</f>
        <v>0.85</v>
      </c>
      <c r="C97" s="13" t="s">
        <v>0</v>
      </c>
      <c r="D97" s="26"/>
      <c r="E97" s="21">
        <f>D97*$D$3/3</f>
        <v>0</v>
      </c>
      <c r="F97" s="21">
        <f>E97/$D$5*$D$4</f>
        <v>0</v>
      </c>
      <c r="G97" s="21">
        <f>+B97*F97</f>
        <v>0</v>
      </c>
    </row>
    <row r="98" spans="1:7" x14ac:dyDescent="0.25">
      <c r="A98" s="13" t="s">
        <v>86</v>
      </c>
      <c r="B98" s="23">
        <f>1.85/10</f>
        <v>0.185</v>
      </c>
      <c r="C98" s="13" t="s">
        <v>0</v>
      </c>
      <c r="D98" s="26"/>
      <c r="E98" s="21">
        <f>D98*$D$3/3</f>
        <v>0</v>
      </c>
      <c r="F98" s="21">
        <f>E98/$D$5*$D$4</f>
        <v>0</v>
      </c>
      <c r="G98" s="21">
        <f>+B98*F98</f>
        <v>0</v>
      </c>
    </row>
    <row r="100" spans="1:7" x14ac:dyDescent="0.25">
      <c r="A100" s="32" t="s">
        <v>91</v>
      </c>
      <c r="B100" s="33">
        <f>AVERAGE(B10:B98)</f>
        <v>0.44237352631578947</v>
      </c>
    </row>
    <row r="101" spans="1:7" ht="15.75" thickBot="1" x14ac:dyDescent="0.3"/>
    <row r="102" spans="1:7" ht="24.75" customHeight="1" thickBot="1" x14ac:dyDescent="0.35">
      <c r="A102" s="8"/>
      <c r="B102" s="2"/>
      <c r="C102" s="9" t="s">
        <v>18</v>
      </c>
      <c r="D102" s="20">
        <f>SUM(G9:G98)</f>
        <v>0</v>
      </c>
      <c r="E102" s="41" t="s">
        <v>19</v>
      </c>
      <c r="F102" s="42"/>
    </row>
    <row r="103" spans="1:7" ht="42" customHeight="1" thickBot="1" x14ac:dyDescent="0.35">
      <c r="A103" s="38" t="s">
        <v>59</v>
      </c>
      <c r="B103" s="39"/>
      <c r="C103" s="40"/>
      <c r="D103" s="20">
        <f>D102/D4</f>
        <v>0</v>
      </c>
      <c r="E103" s="41" t="s">
        <v>60</v>
      </c>
      <c r="F103" s="42"/>
    </row>
  </sheetData>
  <sheetProtection algorithmName="SHA-512" hashValue="jerBCnNomDtBRrYn9wMq5JWDYsYPhWSMd8vLgII1iZDWAiNEt5RyhMbayUkfLtZ4NYCwWHgUKQWSPj728Vu7Tg==" saltValue="kB9olxDg+5+0h3q1PAqU7Q==" spinCount="100000" sheet="1" formatCells="0" selectLockedCells="1"/>
  <protectedRanges>
    <protectedRange algorithmName="SHA-512" hashValue="eoFMLRIAEnFjih2sYL1uwZ1xBc2ekXI2g20F8fQSqbrj1k6tCuT7SL2nODjrTiCUtT652nz6Ac/m6LhzkydH6w==" saltValue="YTTOPX0LaIPFiDROPsXOlg==" spinCount="100000" sqref="D10:D98" name="yellow numbers"/>
    <protectedRange sqref="D4:D5" name="Blue numbers"/>
  </protectedRanges>
  <sortState xmlns:xlrd2="http://schemas.microsoft.com/office/spreadsheetml/2017/richdata2" ref="A95:G98">
    <sortCondition ref="A95:A98"/>
  </sortState>
  <mergeCells count="7">
    <mergeCell ref="A1:G1"/>
    <mergeCell ref="A3:C3"/>
    <mergeCell ref="A103:C103"/>
    <mergeCell ref="A4:C4"/>
    <mergeCell ref="E103:F103"/>
    <mergeCell ref="E102:F102"/>
    <mergeCell ref="A5:C5"/>
  </mergeCell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Neocleous Maliotou</dc:creator>
  <cp:lastModifiedBy>Maria Neocleous Maliotou</cp:lastModifiedBy>
  <dcterms:created xsi:type="dcterms:W3CDTF">2025-09-12T20:52:22Z</dcterms:created>
  <dcterms:modified xsi:type="dcterms:W3CDTF">2025-12-11T21:42:49Z</dcterms:modified>
</cp:coreProperties>
</file>